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3"/>
  </bookViews>
  <sheets>
    <sheet name="1" sheetId="1" r:id="rId1"/>
    <sheet name="на год" sheetId="2" r:id="rId2"/>
    <sheet name="на 6 мес" sheetId="3" r:id="rId3"/>
    <sheet name="на 9 мес" sheetId="4" r:id="rId4"/>
  </sheets>
  <definedNames/>
  <calcPr fullCalcOnLoad="1"/>
</workbook>
</file>

<file path=xl/sharedStrings.xml><?xml version="1.0" encoding="utf-8"?>
<sst xmlns="http://schemas.openxmlformats.org/spreadsheetml/2006/main" count="549" uniqueCount="124">
  <si>
    <t>Показатель</t>
  </si>
  <si>
    <t>Собственные доходы</t>
  </si>
  <si>
    <t>субсидии</t>
  </si>
  <si>
    <t>Дотация краевого бюджета</t>
  </si>
  <si>
    <t>Дотация районного бюджета</t>
  </si>
  <si>
    <t>тыс.руб.</t>
  </si>
  <si>
    <t>налоговые, в том числе:</t>
  </si>
  <si>
    <t>неналоговые в том числе::</t>
  </si>
  <si>
    <t>Пенсионное обеспечение</t>
  </si>
  <si>
    <t>Дефицит(профицит)</t>
  </si>
  <si>
    <t>Источники финансирования дефицита(профицита),всего</t>
  </si>
  <si>
    <t>Получение бюджетных кредитов</t>
  </si>
  <si>
    <t>Погашение бюджетных кредитов</t>
  </si>
  <si>
    <t>Изменение остатка</t>
  </si>
  <si>
    <t>Функционирование местных администраций, в том числе:</t>
  </si>
  <si>
    <t>ДОХОДЫ БЮДЖЕТА</t>
  </si>
  <si>
    <t>РАСХОДЫ БЮДЖЕТА</t>
  </si>
  <si>
    <t>х</t>
  </si>
  <si>
    <t>НДФЛ</t>
  </si>
  <si>
    <t>акцизы</t>
  </si>
  <si>
    <t>налог на имущество физ.лиц</t>
  </si>
  <si>
    <t>земельный налог</t>
  </si>
  <si>
    <t>аренда имущества</t>
  </si>
  <si>
    <t>прочие безвозмездные поступления</t>
  </si>
  <si>
    <t>возврат остатков субсидий</t>
  </si>
  <si>
    <t xml:space="preserve">Функционирование  должностного лица  (глава) муниципального образования, в том числе: </t>
  </si>
  <si>
    <t xml:space="preserve">         оплата труда(КВР 121)</t>
  </si>
  <si>
    <t xml:space="preserve">         начисления(КВР 129)</t>
  </si>
  <si>
    <t xml:space="preserve">         прочие расходы</t>
  </si>
  <si>
    <t xml:space="preserve">         оплата труда (КВР 121)</t>
  </si>
  <si>
    <t xml:space="preserve">         прочие выплаты  (КВР 122)</t>
  </si>
  <si>
    <t xml:space="preserve">         начисления  (КВР 129)</t>
  </si>
  <si>
    <t xml:space="preserve">         коммунальные платежи</t>
  </si>
  <si>
    <t xml:space="preserve">         налоги и штрафы</t>
  </si>
  <si>
    <t>Резервный фонд</t>
  </si>
  <si>
    <t>Содержание МКУ центр,                                               в том числе:</t>
  </si>
  <si>
    <t xml:space="preserve">         оплата труда (КВР 111)</t>
  </si>
  <si>
    <t xml:space="preserve">         начисления (КВР 119)</t>
  </si>
  <si>
    <t>Административная комиссия</t>
  </si>
  <si>
    <t>Обеспечение пожарной безопасности</t>
  </si>
  <si>
    <t>Дорожное хозяйство, в том числе:</t>
  </si>
  <si>
    <t xml:space="preserve">       Содержание дорог</t>
  </si>
  <si>
    <t xml:space="preserve">       МП "Развитие сети автодорог"</t>
  </si>
  <si>
    <t xml:space="preserve">Жилищное хозяйство, в том числе: </t>
  </si>
  <si>
    <t xml:space="preserve">           взносы на капремонт </t>
  </si>
  <si>
    <t xml:space="preserve">           прочие мероприятия</t>
  </si>
  <si>
    <t xml:space="preserve">     трансферты по теплокомплексу</t>
  </si>
  <si>
    <t xml:space="preserve">     Содержание мест захоронения</t>
  </si>
  <si>
    <t xml:space="preserve">     Сбор и вывоз мусора</t>
  </si>
  <si>
    <t xml:space="preserve">     Благоустройство и озеленение</t>
  </si>
  <si>
    <t>Молодежная политика и оздоровление детей</t>
  </si>
  <si>
    <t>Культура клуб, в том числе:</t>
  </si>
  <si>
    <t xml:space="preserve">         начисления (119)</t>
  </si>
  <si>
    <t xml:space="preserve">Другие вопросы в области культуры, кинематографии </t>
  </si>
  <si>
    <t>Другие вопросы в области фк и спорта</t>
  </si>
  <si>
    <t>Обслуживание внутреннего государственного и муниципального долга</t>
  </si>
  <si>
    <t>прочие доходы от оказания платных услуг и компенсации затрат</t>
  </si>
  <si>
    <t>штрафы</t>
  </si>
  <si>
    <t>МП "Поддержка сельских клубов"</t>
  </si>
  <si>
    <t xml:space="preserve">         оплата труда (111)</t>
  </si>
  <si>
    <t xml:space="preserve">Выдано </t>
  </si>
  <si>
    <t>Возвращено</t>
  </si>
  <si>
    <t>Дотации на выравнивание бюджетной обеспеченности всего, в т.ч.</t>
  </si>
  <si>
    <t>Коммунальное хозяйство, в т.ч.:</t>
  </si>
  <si>
    <t>Благоустройство, в т.ч.:</t>
  </si>
  <si>
    <t xml:space="preserve">         услуги связи</t>
  </si>
  <si>
    <t xml:space="preserve">          ГСМ</t>
  </si>
  <si>
    <t xml:space="preserve">         ГСМ</t>
  </si>
  <si>
    <t xml:space="preserve">     прочие мероприятия </t>
  </si>
  <si>
    <t>Кредиторская задолженность на 01.10.2018:  тыс.руб.</t>
  </si>
  <si>
    <r>
      <t xml:space="preserve">Муниципальный долг перед бюджетом МО Славянский район на 01.01.2018:  </t>
    </r>
  </si>
  <si>
    <t>Реструктурировано в 2018 году</t>
  </si>
  <si>
    <t>Муниципальный долг перед бюджетом МО Славянский район на 01.10.2018: в том числе</t>
  </si>
  <si>
    <t>на кассовый разрыв со сроком погашения в 2018 году</t>
  </si>
  <si>
    <t>на частичное покрытие дефицита бюджета со сроком погашения в 2019 году</t>
  </si>
  <si>
    <t>прочие неналоговые</t>
  </si>
  <si>
    <t>единый сельскохозяйственный налог</t>
  </si>
  <si>
    <t xml:space="preserve">Кредиторская задолженность на 01.01.2018:  тыс.руб. </t>
  </si>
  <si>
    <t>Иные межбюджетные трансферты</t>
  </si>
  <si>
    <t>Мероприятия по обеспечению безопасности людей на водных объектах, охране их жизни и здоровья</t>
  </si>
  <si>
    <t>Предупреждение и ликвидация последствий чрезвычайных ситуаций</t>
  </si>
  <si>
    <t>Резервные фонды администрации муниципального образования(0310)</t>
  </si>
  <si>
    <t xml:space="preserve">     Создание условий для массового отдыха людей</t>
  </si>
  <si>
    <t>МП  "Комплексное развитие сельских территорий"</t>
  </si>
  <si>
    <t>Поддержка местных инициатив по итогам краевого конкурса:</t>
  </si>
  <si>
    <t>ЗСК</t>
  </si>
  <si>
    <t>Спортивная площадка (софин)</t>
  </si>
  <si>
    <t>Детская площадка (софин)</t>
  </si>
  <si>
    <t>субвенции всего, в т.ч</t>
  </si>
  <si>
    <t>ВУС</t>
  </si>
  <si>
    <t>тко</t>
  </si>
  <si>
    <t>МП "Развитие водоснабжения"</t>
  </si>
  <si>
    <t>трансферты по сносу (0412)</t>
  </si>
  <si>
    <t>ВСУ</t>
  </si>
  <si>
    <t>в том числе ТКО</t>
  </si>
  <si>
    <t>Межбюджетные трансферты (по 0104)</t>
  </si>
  <si>
    <t>Межбюджетные трансферты (0106)</t>
  </si>
  <si>
    <t>ИМТ по сбалансированности (КВР 100)</t>
  </si>
  <si>
    <t>ИМТ по сбалансированности (0409)</t>
  </si>
  <si>
    <t>Поддержка малого и среднего предпринимательства</t>
  </si>
  <si>
    <t>Развитие газификации</t>
  </si>
  <si>
    <t>ИМТ по сбалансированности (0502)</t>
  </si>
  <si>
    <t>Прочие обязательства муниципального образования(0113 5340010040 830)</t>
  </si>
  <si>
    <t>Прочие обязательства муниципального образования(0113 5340010040 850)</t>
  </si>
  <si>
    <t>Управление государственным и муниципальным имуществом, связанное с оценкой недвижимости, признанием прав и регулирование отношений по государственной и муниципальной собственности (0113 5410010020 244)</t>
  </si>
  <si>
    <t>Услуги связи</t>
  </si>
  <si>
    <t xml:space="preserve">МП Разв ЖКХ </t>
  </si>
  <si>
    <t>Информация к рассмотрению проекта бюджета Ачуевского сельского поселения                                                            на 2024 год</t>
  </si>
  <si>
    <t xml:space="preserve">Уточненный бюджет на 01.10.2023 год </t>
  </si>
  <si>
    <t>Исполнено на 01.10.2023</t>
  </si>
  <si>
    <t>Потребность на 2024 год</t>
  </si>
  <si>
    <t>Проект 2024 год</t>
  </si>
  <si>
    <t xml:space="preserve">Отклонение в % (проект 2024г./ уточненный 2023г. ) </t>
  </si>
  <si>
    <t xml:space="preserve">Отклонение в % (проект 2024 года/                      потребность 2024 года) </t>
  </si>
  <si>
    <t>Удельный вес в общей сумме, % (проект 2024)</t>
  </si>
  <si>
    <t>Примечание (кредиторская задолженность на 01.10.2023)</t>
  </si>
  <si>
    <t>Безвозмездные поступления</t>
  </si>
  <si>
    <t xml:space="preserve">        иные выплаты (КВР 122)</t>
  </si>
  <si>
    <t>иные выплаты (0113 5410010020 850)</t>
  </si>
  <si>
    <t>Выборы</t>
  </si>
  <si>
    <t>ПСД кап рем дорог(243)</t>
  </si>
  <si>
    <t>Поддержка местных инициатив по итогам краевого конкурса:(спорт площ)</t>
  </si>
  <si>
    <t>Благоуст парков</t>
  </si>
  <si>
    <t>по штатке 0,5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</si>
</sst>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0000"/>
    <numFmt numFmtId="180" formatCode="#,##0.0"/>
    <numFmt numFmtId="181" formatCode="_-* #,##0.0_р_._-;\-* #,##0.0_р_._-;_-* &quot;-&quot;??_р_._-;_-@_-"/>
    <numFmt numFmtId="182" formatCode="_-* #,##0_р_._-;\-* #,##0_р_._-;_-* &quot;-&quot;??_р_._-;_-@_-"/>
    <numFmt numFmtId="183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80" fontId="3" fillId="33" borderId="10" xfId="0" applyNumberFormat="1" applyFont="1" applyFill="1" applyBorder="1" applyAlignment="1">
      <alignment/>
    </xf>
    <xf numFmtId="180" fontId="3" fillId="0" borderId="10" xfId="0" applyNumberFormat="1" applyFont="1" applyBorder="1" applyAlignment="1">
      <alignment/>
    </xf>
    <xf numFmtId="180" fontId="2" fillId="0" borderId="10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180" fontId="6" fillId="0" borderId="10" xfId="0" applyNumberFormat="1" applyFont="1" applyFill="1" applyBorder="1" applyAlignment="1">
      <alignment/>
    </xf>
    <xf numFmtId="180" fontId="1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80" fontId="2" fillId="34" borderId="10" xfId="0" applyNumberFormat="1" applyFont="1" applyFill="1" applyBorder="1" applyAlignment="1">
      <alignment/>
    </xf>
    <xf numFmtId="180" fontId="3" fillId="34" borderId="1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Alignment="1">
      <alignment horizontal="right"/>
    </xf>
    <xf numFmtId="4" fontId="2" fillId="34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/>
    </xf>
    <xf numFmtId="180" fontId="2" fillId="0" borderId="10" xfId="0" applyNumberFormat="1" applyFont="1" applyBorder="1" applyAlignment="1">
      <alignment/>
    </xf>
    <xf numFmtId="179" fontId="2" fillId="35" borderId="10" xfId="52" applyNumberFormat="1" applyFont="1" applyFill="1" applyBorder="1" applyAlignment="1" applyProtection="1">
      <alignment horizontal="left" vertical="top" wrapText="1"/>
      <protection hidden="1"/>
    </xf>
    <xf numFmtId="180" fontId="3" fillId="35" borderId="10" xfId="0" applyNumberFormat="1" applyFont="1" applyFill="1" applyBorder="1" applyAlignment="1">
      <alignment/>
    </xf>
    <xf numFmtId="180" fontId="2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2" fillId="35" borderId="0" xfId="0" applyFont="1" applyFill="1" applyAlignment="1">
      <alignment/>
    </xf>
    <xf numFmtId="179" fontId="6" fillId="35" borderId="11" xfId="52" applyNumberFormat="1" applyFont="1" applyFill="1" applyBorder="1" applyAlignment="1" applyProtection="1">
      <alignment horizontal="left" vertical="top" wrapText="1"/>
      <protection hidden="1"/>
    </xf>
    <xf numFmtId="0" fontId="2" fillId="35" borderId="10" xfId="0" applyFont="1" applyFill="1" applyBorder="1" applyAlignment="1">
      <alignment/>
    </xf>
    <xf numFmtId="179" fontId="6" fillId="35" borderId="10" xfId="52" applyNumberFormat="1" applyFont="1" applyFill="1" applyBorder="1" applyAlignment="1" applyProtection="1">
      <alignment horizontal="left" vertical="top" wrapText="1"/>
      <protection hidden="1"/>
    </xf>
    <xf numFmtId="179" fontId="3" fillId="35" borderId="10" xfId="52" applyNumberFormat="1" applyFont="1" applyFill="1" applyBorder="1" applyAlignment="1" applyProtection="1">
      <alignment horizontal="left" vertical="top" wrapText="1"/>
      <protection hidden="1"/>
    </xf>
    <xf numFmtId="0" fontId="2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180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left" vertical="center"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/>
    </xf>
    <xf numFmtId="180" fontId="3" fillId="36" borderId="10" xfId="0" applyNumberFormat="1" applyFont="1" applyFill="1" applyBorder="1" applyAlignment="1">
      <alignment/>
    </xf>
    <xf numFmtId="180" fontId="2" fillId="36" borderId="10" xfId="0" applyNumberFormat="1" applyFont="1" applyFill="1" applyBorder="1" applyAlignment="1">
      <alignment/>
    </xf>
    <xf numFmtId="180" fontId="6" fillId="36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wrapText="1"/>
    </xf>
    <xf numFmtId="0" fontId="3" fillId="35" borderId="10" xfId="0" applyFont="1" applyFill="1" applyBorder="1" applyAlignment="1">
      <alignment horizontal="left" vertical="top" wrapText="1"/>
    </xf>
    <xf numFmtId="0" fontId="3" fillId="37" borderId="10" xfId="0" applyFont="1" applyFill="1" applyBorder="1" applyAlignment="1">
      <alignment vertical="top" wrapText="1"/>
    </xf>
    <xf numFmtId="180" fontId="3" fillId="37" borderId="10" xfId="0" applyNumberFormat="1" applyFont="1" applyFill="1" applyBorder="1" applyAlignment="1">
      <alignment/>
    </xf>
    <xf numFmtId="0" fontId="6" fillId="37" borderId="10" xfId="0" applyFont="1" applyFill="1" applyBorder="1" applyAlignment="1">
      <alignment vertical="top" wrapText="1"/>
    </xf>
    <xf numFmtId="180" fontId="2" fillId="37" borderId="10" xfId="0" applyNumberFormat="1" applyFont="1" applyFill="1" applyBorder="1" applyAlignment="1">
      <alignment/>
    </xf>
    <xf numFmtId="0" fontId="2" fillId="37" borderId="10" xfId="0" applyFont="1" applyFill="1" applyBorder="1" applyAlignment="1">
      <alignment/>
    </xf>
    <xf numFmtId="179" fontId="6" fillId="37" borderId="11" xfId="52" applyNumberFormat="1" applyFont="1" applyFill="1" applyBorder="1" applyAlignment="1" applyProtection="1">
      <alignment horizontal="left" vertical="top" wrapText="1"/>
      <protection hidden="1"/>
    </xf>
    <xf numFmtId="179" fontId="6" fillId="37" borderId="10" xfId="52" applyNumberFormat="1" applyFont="1" applyFill="1" applyBorder="1" applyAlignment="1" applyProtection="1">
      <alignment horizontal="left" vertical="top" wrapText="1"/>
      <protection hidden="1"/>
    </xf>
    <xf numFmtId="0" fontId="3" fillId="37" borderId="10" xfId="0" applyFont="1" applyFill="1" applyBorder="1" applyAlignment="1">
      <alignment/>
    </xf>
    <xf numFmtId="179" fontId="2" fillId="37" borderId="10" xfId="52" applyNumberFormat="1" applyFont="1" applyFill="1" applyBorder="1" applyAlignment="1" applyProtection="1">
      <alignment horizontal="left" vertical="top" wrapText="1"/>
      <protection hidden="1"/>
    </xf>
    <xf numFmtId="0" fontId="2" fillId="37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179" fontId="6" fillId="37" borderId="10" xfId="52" applyNumberFormat="1" applyFont="1" applyFill="1" applyBorder="1" applyAlignment="1" applyProtection="1">
      <alignment horizontal="center" vertical="center" wrapText="1"/>
      <protection hidden="1"/>
    </xf>
    <xf numFmtId="180" fontId="2" fillId="35" borderId="10" xfId="0" applyNumberFormat="1" applyFont="1" applyFill="1" applyBorder="1" applyAlignment="1">
      <alignment/>
    </xf>
    <xf numFmtId="180" fontId="6" fillId="34" borderId="10" xfId="0" applyNumberFormat="1" applyFont="1" applyFill="1" applyBorder="1" applyAlignment="1">
      <alignment/>
    </xf>
    <xf numFmtId="180" fontId="2" fillId="38" borderId="10" xfId="0" applyNumberFormat="1" applyFont="1" applyFill="1" applyBorder="1" applyAlignment="1">
      <alignment/>
    </xf>
    <xf numFmtId="0" fontId="2" fillId="38" borderId="0" xfId="0" applyFont="1" applyFill="1" applyAlignment="1">
      <alignment/>
    </xf>
    <xf numFmtId="0" fontId="3" fillId="38" borderId="0" xfId="0" applyFont="1" applyFill="1" applyAlignment="1">
      <alignment/>
    </xf>
    <xf numFmtId="0" fontId="2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/>
    </xf>
    <xf numFmtId="180" fontId="3" fillId="38" borderId="10" xfId="0" applyNumberFormat="1" applyFont="1" applyFill="1" applyBorder="1" applyAlignment="1">
      <alignment/>
    </xf>
    <xf numFmtId="180" fontId="6" fillId="38" borderId="10" xfId="0" applyNumberFormat="1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2" fillId="34" borderId="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/>
    </xf>
    <xf numFmtId="0" fontId="2" fillId="35" borderId="12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2" fillId="38" borderId="12" xfId="0" applyFont="1" applyFill="1" applyBorder="1" applyAlignment="1">
      <alignment horizontal="center"/>
    </xf>
    <xf numFmtId="0" fontId="2" fillId="38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1"/>
  <sheetViews>
    <sheetView zoomScalePageLayoutView="0" workbookViewId="0" topLeftCell="A97">
      <selection activeCell="E99" sqref="E99"/>
    </sheetView>
  </sheetViews>
  <sheetFormatPr defaultColWidth="8.875" defaultRowHeight="12.75"/>
  <cols>
    <col min="1" max="1" width="41.00390625" style="1" customWidth="1"/>
    <col min="2" max="2" width="13.375" style="1" customWidth="1"/>
    <col min="3" max="3" width="11.875" style="1" customWidth="1"/>
    <col min="4" max="4" width="13.375" style="24" customWidth="1"/>
    <col min="5" max="5" width="10.75390625" style="51" customWidth="1"/>
    <col min="6" max="6" width="14.75390625" style="1" customWidth="1"/>
    <col min="7" max="7" width="17.00390625" style="1" customWidth="1"/>
    <col min="8" max="8" width="15.25390625" style="1" customWidth="1"/>
    <col min="9" max="9" width="12.75390625" style="1" customWidth="1"/>
    <col min="10" max="16384" width="8.875" style="1" customWidth="1"/>
  </cols>
  <sheetData>
    <row r="2" spans="1:9" s="5" customFormat="1" ht="39" customHeight="1">
      <c r="A2" s="80" t="s">
        <v>107</v>
      </c>
      <c r="B2" s="80"/>
      <c r="C2" s="80"/>
      <c r="D2" s="80"/>
      <c r="E2" s="80"/>
      <c r="F2" s="80"/>
      <c r="G2" s="80"/>
      <c r="H2" s="80"/>
      <c r="I2" s="80"/>
    </row>
    <row r="3" spans="4:5" s="5" customFormat="1" ht="15.75">
      <c r="D3" s="25"/>
      <c r="E3" s="50"/>
    </row>
    <row r="4" spans="1:9" ht="18.75">
      <c r="A4" s="7"/>
      <c r="B4" s="5"/>
      <c r="C4" s="5"/>
      <c r="D4" s="25"/>
      <c r="H4" s="6"/>
      <c r="I4" s="17" t="s">
        <v>5</v>
      </c>
    </row>
    <row r="5" spans="1:9" ht="113.25" customHeight="1">
      <c r="A5" s="2" t="s">
        <v>0</v>
      </c>
      <c r="B5" s="2" t="s">
        <v>108</v>
      </c>
      <c r="C5" s="2" t="s">
        <v>109</v>
      </c>
      <c r="D5" s="26" t="s">
        <v>110</v>
      </c>
      <c r="E5" s="52" t="s">
        <v>111</v>
      </c>
      <c r="F5" s="2" t="s">
        <v>112</v>
      </c>
      <c r="G5" s="2" t="s">
        <v>113</v>
      </c>
      <c r="H5" s="2" t="s">
        <v>114</v>
      </c>
      <c r="I5" s="2" t="s">
        <v>115</v>
      </c>
    </row>
    <row r="6" spans="1:9" s="9" customFormat="1" ht="15.75">
      <c r="A6" s="8">
        <v>1</v>
      </c>
      <c r="B6" s="8">
        <v>2</v>
      </c>
      <c r="C6" s="8">
        <v>3</v>
      </c>
      <c r="D6" s="27">
        <v>4</v>
      </c>
      <c r="E6" s="53">
        <v>5</v>
      </c>
      <c r="F6" s="8">
        <v>6</v>
      </c>
      <c r="G6" s="8">
        <v>7</v>
      </c>
      <c r="H6" s="8">
        <v>8</v>
      </c>
      <c r="I6" s="8">
        <v>9</v>
      </c>
    </row>
    <row r="7" spans="1:9" ht="15.75">
      <c r="A7" s="10" t="s">
        <v>15</v>
      </c>
      <c r="B7" s="13">
        <f>B8+B21</f>
        <v>31136.576900000004</v>
      </c>
      <c r="C7" s="13">
        <f>C8+C21</f>
        <v>11621.48389</v>
      </c>
      <c r="D7" s="13">
        <f>D8+D21+D32+D20</f>
        <v>7232.900000000001</v>
      </c>
      <c r="E7" s="13">
        <f>E8+E21+E32+E20</f>
        <v>7232.900000000001</v>
      </c>
      <c r="F7" s="13">
        <f>E7/B7*100</f>
        <v>23.22959271736772</v>
      </c>
      <c r="G7" s="13">
        <f>E7/D7*100</f>
        <v>100</v>
      </c>
      <c r="H7" s="13">
        <f>E7/$E$7*100</f>
        <v>100</v>
      </c>
      <c r="I7" s="10"/>
    </row>
    <row r="8" spans="1:9" ht="15.75">
      <c r="A8" s="3" t="s">
        <v>1</v>
      </c>
      <c r="B8" s="16">
        <f>B9+B15</f>
        <v>2395</v>
      </c>
      <c r="C8" s="16">
        <f>C9+C15</f>
        <v>1463.96154</v>
      </c>
      <c r="D8" s="23">
        <f>D9+D15</f>
        <v>2587</v>
      </c>
      <c r="E8" s="54">
        <f>E9+E15</f>
        <v>2587</v>
      </c>
      <c r="F8" s="14">
        <f>E8/B8*100</f>
        <v>108.01670146137788</v>
      </c>
      <c r="G8" s="14">
        <f>E8/D8*100</f>
        <v>100</v>
      </c>
      <c r="H8" s="14">
        <f>E8/$E$7*100</f>
        <v>35.76711968919797</v>
      </c>
      <c r="I8" s="4"/>
    </row>
    <row r="9" spans="1:9" ht="15.75">
      <c r="A9" s="3" t="s">
        <v>6</v>
      </c>
      <c r="B9" s="16">
        <f>B10+B11+B12+B13+B14</f>
        <v>2297</v>
      </c>
      <c r="C9" s="16">
        <f aca="true" t="shared" si="0" ref="C9:H9">SUM(C10:C14)</f>
        <v>1381.58853</v>
      </c>
      <c r="D9" s="23">
        <f t="shared" si="0"/>
        <v>2489</v>
      </c>
      <c r="E9" s="54">
        <f t="shared" si="0"/>
        <v>2489</v>
      </c>
      <c r="F9" s="16">
        <f t="shared" si="0"/>
        <v>524.5016491613503</v>
      </c>
      <c r="G9" s="16">
        <f t="shared" si="0"/>
        <v>500</v>
      </c>
      <c r="H9" s="16">
        <f t="shared" si="0"/>
        <v>34.412199809205156</v>
      </c>
      <c r="I9" s="4"/>
    </row>
    <row r="10" spans="1:9" ht="15.75">
      <c r="A10" s="4" t="s">
        <v>18</v>
      </c>
      <c r="B10" s="15">
        <v>577</v>
      </c>
      <c r="C10" s="15">
        <v>413.93051</v>
      </c>
      <c r="D10" s="15">
        <v>608</v>
      </c>
      <c r="E10" s="55">
        <v>608</v>
      </c>
      <c r="F10" s="32">
        <f aca="true" t="shared" si="1" ref="F10:F32">E10/B10*100</f>
        <v>105.37261698440207</v>
      </c>
      <c r="G10" s="32">
        <f aca="true" t="shared" si="2" ref="G10:G28">E10/D10*100</f>
        <v>100</v>
      </c>
      <c r="H10" s="32">
        <f aca="true" t="shared" si="3" ref="H10:H32">E10/$E$7*100</f>
        <v>8.406033541179886</v>
      </c>
      <c r="I10" s="4"/>
    </row>
    <row r="11" spans="1:9" ht="15.75">
      <c r="A11" s="4" t="s">
        <v>19</v>
      </c>
      <c r="B11" s="15">
        <v>653</v>
      </c>
      <c r="C11" s="15">
        <v>549.80815</v>
      </c>
      <c r="D11" s="15">
        <v>865</v>
      </c>
      <c r="E11" s="55">
        <v>865</v>
      </c>
      <c r="F11" s="32">
        <f t="shared" si="1"/>
        <v>132.4655436447167</v>
      </c>
      <c r="G11" s="32">
        <f t="shared" si="2"/>
        <v>100</v>
      </c>
      <c r="H11" s="32">
        <f t="shared" si="3"/>
        <v>11.959241797895725</v>
      </c>
      <c r="I11" s="4"/>
    </row>
    <row r="12" spans="1:9" ht="15.75">
      <c r="A12" s="4" t="s">
        <v>20</v>
      </c>
      <c r="B12" s="15">
        <v>232</v>
      </c>
      <c r="C12" s="15">
        <v>63.92555</v>
      </c>
      <c r="D12" s="15">
        <v>212</v>
      </c>
      <c r="E12" s="55">
        <v>212</v>
      </c>
      <c r="F12" s="32">
        <f t="shared" si="1"/>
        <v>91.37931034482759</v>
      </c>
      <c r="G12" s="32">
        <f t="shared" si="2"/>
        <v>100</v>
      </c>
      <c r="H12" s="32">
        <f t="shared" si="3"/>
        <v>2.9310511689640393</v>
      </c>
      <c r="I12" s="4"/>
    </row>
    <row r="13" spans="1:9" ht="15.75">
      <c r="A13" s="4" t="s">
        <v>21</v>
      </c>
      <c r="B13" s="15">
        <v>310</v>
      </c>
      <c r="C13" s="15">
        <v>-283.66093</v>
      </c>
      <c r="D13" s="15">
        <f>148+171</f>
        <v>319</v>
      </c>
      <c r="E13" s="55">
        <f>148+171</f>
        <v>319</v>
      </c>
      <c r="F13" s="32">
        <f t="shared" si="1"/>
        <v>102.90322580645162</v>
      </c>
      <c r="G13" s="32">
        <f t="shared" si="2"/>
        <v>100</v>
      </c>
      <c r="H13" s="32">
        <f t="shared" si="3"/>
        <v>4.41040246650721</v>
      </c>
      <c r="I13" s="4"/>
    </row>
    <row r="14" spans="1:9" ht="15.75">
      <c r="A14" s="4" t="s">
        <v>76</v>
      </c>
      <c r="B14" s="15">
        <v>525</v>
      </c>
      <c r="C14" s="15">
        <v>637.58525</v>
      </c>
      <c r="D14" s="15">
        <v>485</v>
      </c>
      <c r="E14" s="55">
        <v>485</v>
      </c>
      <c r="F14" s="32">
        <f>E14/B14*100</f>
        <v>92.38095238095238</v>
      </c>
      <c r="G14" s="32">
        <f>E14/D14*100</f>
        <v>100</v>
      </c>
      <c r="H14" s="32">
        <f>E14/$E$7*100</f>
        <v>6.705470834658297</v>
      </c>
      <c r="I14" s="4"/>
    </row>
    <row r="15" spans="1:9" ht="15.75">
      <c r="A15" s="3" t="s">
        <v>7</v>
      </c>
      <c r="B15" s="16">
        <f>B16+B17+B18+B19</f>
        <v>98</v>
      </c>
      <c r="C15" s="16">
        <f>C16+C17+C18+C19</f>
        <v>82.37301</v>
      </c>
      <c r="D15" s="16">
        <f>D16+D17+D18</f>
        <v>98</v>
      </c>
      <c r="E15" s="54">
        <f>E16+E17+E18</f>
        <v>98</v>
      </c>
      <c r="F15" s="14">
        <f t="shared" si="1"/>
        <v>100</v>
      </c>
      <c r="G15" s="14">
        <f t="shared" si="2"/>
        <v>100</v>
      </c>
      <c r="H15" s="14">
        <f t="shared" si="3"/>
        <v>1.3549198799928104</v>
      </c>
      <c r="I15" s="4"/>
    </row>
    <row r="16" spans="1:9" ht="15.75">
      <c r="A16" s="4" t="s">
        <v>22</v>
      </c>
      <c r="B16" s="15">
        <v>98</v>
      </c>
      <c r="C16" s="15">
        <v>81.64846</v>
      </c>
      <c r="D16" s="15">
        <v>98</v>
      </c>
      <c r="E16" s="55">
        <v>98</v>
      </c>
      <c r="F16" s="32">
        <f t="shared" si="1"/>
        <v>100</v>
      </c>
      <c r="G16" s="32">
        <f t="shared" si="2"/>
        <v>100</v>
      </c>
      <c r="H16" s="32">
        <f t="shared" si="3"/>
        <v>1.3549198799928104</v>
      </c>
      <c r="I16" s="4"/>
    </row>
    <row r="17" spans="1:9" ht="31.5" customHeight="1">
      <c r="A17" s="11" t="s">
        <v>56</v>
      </c>
      <c r="B17" s="15">
        <v>0</v>
      </c>
      <c r="C17" s="15">
        <v>0.72455</v>
      </c>
      <c r="D17" s="22">
        <v>0</v>
      </c>
      <c r="E17" s="55">
        <v>0</v>
      </c>
      <c r="F17" s="32" t="e">
        <f>E17/B17*100</f>
        <v>#DIV/0!</v>
      </c>
      <c r="G17" s="32" t="e">
        <f>E17/D17*100</f>
        <v>#DIV/0!</v>
      </c>
      <c r="H17" s="32">
        <f>E17/$E$7*100</f>
        <v>0</v>
      </c>
      <c r="I17" s="4"/>
    </row>
    <row r="18" spans="1:9" ht="15.75" customHeight="1">
      <c r="A18" s="11" t="s">
        <v>57</v>
      </c>
      <c r="B18" s="15">
        <v>0</v>
      </c>
      <c r="C18" s="15">
        <v>0</v>
      </c>
      <c r="D18" s="22">
        <v>0</v>
      </c>
      <c r="E18" s="55">
        <v>0</v>
      </c>
      <c r="F18" s="32" t="e">
        <f>E18/B18*100</f>
        <v>#DIV/0!</v>
      </c>
      <c r="G18" s="32" t="e">
        <f>E18/D18*100</f>
        <v>#DIV/0!</v>
      </c>
      <c r="H18" s="32">
        <f>E18/$E$7*100</f>
        <v>0</v>
      </c>
      <c r="I18" s="4"/>
    </row>
    <row r="19" spans="1:9" ht="15.75" customHeight="1">
      <c r="A19" s="11" t="s">
        <v>75</v>
      </c>
      <c r="B19" s="15">
        <v>0</v>
      </c>
      <c r="C19" s="15">
        <v>0</v>
      </c>
      <c r="D19" s="22">
        <v>0</v>
      </c>
      <c r="E19" s="55">
        <v>0</v>
      </c>
      <c r="F19" s="32" t="e">
        <f>E19/B19*100</f>
        <v>#DIV/0!</v>
      </c>
      <c r="G19" s="32" t="e">
        <f>E19/D19*100</f>
        <v>#DIV/0!</v>
      </c>
      <c r="H19" s="32">
        <f>E19/$E$7*100</f>
        <v>0</v>
      </c>
      <c r="I19" s="4"/>
    </row>
    <row r="20" spans="1:9" ht="16.5" customHeight="1">
      <c r="A20" s="12" t="s">
        <v>23</v>
      </c>
      <c r="B20" s="16">
        <v>0</v>
      </c>
      <c r="C20" s="16">
        <v>0</v>
      </c>
      <c r="D20" s="23">
        <v>0</v>
      </c>
      <c r="E20" s="54">
        <v>0</v>
      </c>
      <c r="F20" s="14" t="e">
        <f>E20/B20*100</f>
        <v>#DIV/0!</v>
      </c>
      <c r="G20" s="14" t="e">
        <f>E20/D20*100</f>
        <v>#DIV/0!</v>
      </c>
      <c r="H20" s="14">
        <f>E20/$E$7*100</f>
        <v>0</v>
      </c>
      <c r="I20" s="3"/>
    </row>
    <row r="21" spans="1:9" ht="15.75">
      <c r="A21" s="3" t="s">
        <v>116</v>
      </c>
      <c r="B21" s="16">
        <f>B22+B25+B26+B29+B32</f>
        <v>28741.576900000004</v>
      </c>
      <c r="C21" s="16">
        <f>C22+C25+C26+C29+C31+C32</f>
        <v>10157.52235</v>
      </c>
      <c r="D21" s="16">
        <f>D22+D25+D26+D29+D31+D32</f>
        <v>4645.900000000001</v>
      </c>
      <c r="E21" s="16">
        <f>E22+E25+E26+E29+E31+E32</f>
        <v>4645.900000000001</v>
      </c>
      <c r="F21" s="16">
        <f>F22+F25+F26+F29+F30</f>
        <v>486.50714876236236</v>
      </c>
      <c r="G21" s="16" t="e">
        <f>G22+G25+G26+G29+G30</f>
        <v>#DIV/0!</v>
      </c>
      <c r="H21" s="16">
        <f>H22+H25+H26+H29+H30</f>
        <v>69.65947268730385</v>
      </c>
      <c r="I21" s="16">
        <f>I22+I25+I26+I29+I30</f>
        <v>0</v>
      </c>
    </row>
    <row r="22" spans="1:9" ht="15.75">
      <c r="A22" s="4" t="s">
        <v>88</v>
      </c>
      <c r="B22" s="15">
        <f>B23+B24</f>
        <v>122.39999999999999</v>
      </c>
      <c r="C22" s="15">
        <f>C23+C24</f>
        <v>75.79718</v>
      </c>
      <c r="D22" s="23">
        <f>D23+D24</f>
        <v>127.3</v>
      </c>
      <c r="E22" s="54">
        <f>E23+E24</f>
        <v>127.3</v>
      </c>
      <c r="F22" s="14">
        <f t="shared" si="1"/>
        <v>104.00326797385621</v>
      </c>
      <c r="G22" s="14">
        <f t="shared" si="2"/>
        <v>100</v>
      </c>
      <c r="H22" s="14">
        <f t="shared" si="3"/>
        <v>1.7600132726845388</v>
      </c>
      <c r="I22" s="4"/>
    </row>
    <row r="23" spans="1:9" ht="15.75">
      <c r="A23" s="4" t="s">
        <v>93</v>
      </c>
      <c r="B23" s="15">
        <v>118.6</v>
      </c>
      <c r="C23" s="15">
        <v>71.99718</v>
      </c>
      <c r="D23" s="15">
        <v>123.5</v>
      </c>
      <c r="E23" s="55">
        <v>123.5</v>
      </c>
      <c r="F23" s="14"/>
      <c r="G23" s="14"/>
      <c r="H23" s="14"/>
      <c r="I23" s="4"/>
    </row>
    <row r="24" spans="1:9" ht="15.75">
      <c r="A24" s="4" t="s">
        <v>38</v>
      </c>
      <c r="B24" s="15">
        <v>3.8</v>
      </c>
      <c r="C24" s="15">
        <v>3.8</v>
      </c>
      <c r="D24" s="15">
        <v>3.8</v>
      </c>
      <c r="E24" s="55">
        <v>3.8</v>
      </c>
      <c r="F24" s="14"/>
      <c r="G24" s="14"/>
      <c r="H24" s="14"/>
      <c r="I24" s="4"/>
    </row>
    <row r="25" spans="1:9" ht="15.75">
      <c r="A25" s="4" t="s">
        <v>2</v>
      </c>
      <c r="B25" s="15">
        <f>15985.2+6528</f>
        <v>22513.2</v>
      </c>
      <c r="C25" s="15">
        <v>6035.9</v>
      </c>
      <c r="D25" s="22"/>
      <c r="E25" s="55"/>
      <c r="F25" s="14">
        <f>E25/B25*100</f>
        <v>0</v>
      </c>
      <c r="G25" s="14" t="e">
        <f>E25/D25*100</f>
        <v>#DIV/0!</v>
      </c>
      <c r="H25" s="14">
        <f>E25/$E$7*100</f>
        <v>0</v>
      </c>
      <c r="I25" s="4"/>
    </row>
    <row r="26" spans="1:9" ht="33.75" customHeight="1">
      <c r="A26" s="11" t="s">
        <v>62</v>
      </c>
      <c r="B26" s="16">
        <f>B27+B28</f>
        <v>3072.6000000000004</v>
      </c>
      <c r="C26" s="16">
        <f>C27+C28</f>
        <v>2506.2749999999996</v>
      </c>
      <c r="D26" s="23">
        <f>D27+D28</f>
        <v>4126.1</v>
      </c>
      <c r="E26" s="54">
        <f>E27+E28</f>
        <v>4126.1</v>
      </c>
      <c r="F26" s="14">
        <f t="shared" si="1"/>
        <v>134.28692312699343</v>
      </c>
      <c r="G26" s="14">
        <f t="shared" si="2"/>
        <v>100</v>
      </c>
      <c r="H26" s="14">
        <f t="shared" si="3"/>
        <v>57.04627466161567</v>
      </c>
      <c r="I26" s="4"/>
    </row>
    <row r="27" spans="1:9" s="21" customFormat="1" ht="15.75">
      <c r="A27" s="18" t="s">
        <v>3</v>
      </c>
      <c r="B27" s="19">
        <v>807.3</v>
      </c>
      <c r="C27" s="19">
        <v>807.3</v>
      </c>
      <c r="D27" s="19">
        <v>1758</v>
      </c>
      <c r="E27" s="56">
        <v>1758</v>
      </c>
      <c r="F27" s="20">
        <f t="shared" si="1"/>
        <v>217.76291341508735</v>
      </c>
      <c r="G27" s="20">
        <f t="shared" si="2"/>
        <v>100</v>
      </c>
      <c r="H27" s="20">
        <f t="shared" si="3"/>
        <v>24.305603561503684</v>
      </c>
      <c r="I27" s="18"/>
    </row>
    <row r="28" spans="1:9" s="21" customFormat="1" ht="15.75">
      <c r="A28" s="18" t="s">
        <v>4</v>
      </c>
      <c r="B28" s="19">
        <v>2265.3</v>
      </c>
      <c r="C28" s="19">
        <v>1698.975</v>
      </c>
      <c r="D28" s="72">
        <v>2368.1</v>
      </c>
      <c r="E28" s="56">
        <v>2368.1</v>
      </c>
      <c r="F28" s="20">
        <f t="shared" si="1"/>
        <v>104.53803028296471</v>
      </c>
      <c r="G28" s="20">
        <f t="shared" si="2"/>
        <v>100</v>
      </c>
      <c r="H28" s="20">
        <f t="shared" si="3"/>
        <v>32.74067110011198</v>
      </c>
      <c r="I28" s="18"/>
    </row>
    <row r="29" spans="1:9" ht="15.75">
      <c r="A29" s="11" t="s">
        <v>78</v>
      </c>
      <c r="B29" s="15">
        <f>2874.608+B30</f>
        <v>3041.4080000000004</v>
      </c>
      <c r="C29" s="15">
        <f>1422.48127+C30</f>
        <v>1547.58127</v>
      </c>
      <c r="D29" s="22">
        <f>D30</f>
        <v>392.5</v>
      </c>
      <c r="E29" s="55">
        <f>E30</f>
        <v>392.5</v>
      </c>
      <c r="F29" s="20">
        <f>E29/B29*100</f>
        <v>12.905207061992337</v>
      </c>
      <c r="G29" s="20">
        <f>E29/D29*100</f>
        <v>100</v>
      </c>
      <c r="H29" s="20">
        <f>E29/$E$7*100</f>
        <v>5.426592376501818</v>
      </c>
      <c r="I29" s="4"/>
    </row>
    <row r="30" spans="1:10" ht="15.75">
      <c r="A30" s="57" t="s">
        <v>94</v>
      </c>
      <c r="B30" s="15">
        <v>166.8</v>
      </c>
      <c r="C30" s="15">
        <v>125.1</v>
      </c>
      <c r="D30" s="22">
        <v>392.5</v>
      </c>
      <c r="E30" s="55">
        <v>392.5</v>
      </c>
      <c r="F30" s="20">
        <f>E30/B30*100</f>
        <v>235.31175059952037</v>
      </c>
      <c r="G30" s="20">
        <f>E30/D30*100</f>
        <v>100</v>
      </c>
      <c r="H30" s="20">
        <f>E30/$E$7*100</f>
        <v>5.426592376501818</v>
      </c>
      <c r="I30" s="4"/>
      <c r="J30" s="1" t="s">
        <v>90</v>
      </c>
    </row>
    <row r="31" spans="1:9" ht="15.75">
      <c r="A31" s="57"/>
      <c r="B31" s="15"/>
      <c r="C31" s="15"/>
      <c r="D31" s="22"/>
      <c r="E31" s="55"/>
      <c r="F31" s="20" t="e">
        <f>E31/B31*100</f>
        <v>#DIV/0!</v>
      </c>
      <c r="G31" s="20" t="e">
        <f>E31/D31*100</f>
        <v>#DIV/0!</v>
      </c>
      <c r="H31" s="20">
        <f>E31/$E$7*100</f>
        <v>0</v>
      </c>
      <c r="I31" s="4"/>
    </row>
    <row r="32" spans="1:9" ht="15.75">
      <c r="A32" s="3" t="s">
        <v>24</v>
      </c>
      <c r="B32" s="16">
        <v>-8.0311</v>
      </c>
      <c r="C32" s="16">
        <v>-8.0311</v>
      </c>
      <c r="D32" s="23">
        <v>0</v>
      </c>
      <c r="E32" s="54">
        <v>0</v>
      </c>
      <c r="F32" s="14">
        <f t="shared" si="1"/>
        <v>0</v>
      </c>
      <c r="G32" s="14"/>
      <c r="H32" s="14">
        <f t="shared" si="3"/>
        <v>0</v>
      </c>
      <c r="I32" s="3"/>
    </row>
    <row r="33" spans="1:9" ht="15.75">
      <c r="A33" s="10" t="s">
        <v>16</v>
      </c>
      <c r="B33" s="13">
        <f>B34+B39+B51+B52+B53+B58+B70+B69+B68+B67+B71+B75+B76+B80+B87+B96+B97+B109+B111+B114</f>
        <v>32113.65648</v>
      </c>
      <c r="C33" s="13">
        <f>C34+C39+C51+C52+C53+C58+C70+C69+C68+C67+C71+C75+C76+C80+C87+C96+C97+C109+C111+C114</f>
        <v>11223.45236</v>
      </c>
      <c r="D33" s="13">
        <f aca="true" t="shared" si="4" ref="D33:I33">D34+D39+D51+D52+D53+D54+D55+D56+D67+D68+D69+D70+D71+D80+D87+D96+D109+D111+D114+D75+D76+D58+D97</f>
        <v>8292.6</v>
      </c>
      <c r="E33" s="13">
        <f>E34+E39+E51+E52+E53+E58+E67+E68+E69+E71+E75+E76++E80+E87+E96+E97+E109+E111+E114</f>
        <v>8262.6</v>
      </c>
      <c r="F33" s="13" t="e">
        <f t="shared" si="4"/>
        <v>#DIV/0!</v>
      </c>
      <c r="G33" s="13" t="e">
        <f t="shared" si="4"/>
        <v>#DIV/0!</v>
      </c>
      <c r="H33" s="13">
        <f t="shared" si="4"/>
        <v>99.71679616585578</v>
      </c>
      <c r="I33" s="13">
        <f t="shared" si="4"/>
        <v>0</v>
      </c>
    </row>
    <row r="34" spans="1:9" s="37" customFormat="1" ht="47.25">
      <c r="A34" s="33" t="s">
        <v>25</v>
      </c>
      <c r="B34" s="34">
        <f>B35+B36+B37+B38</f>
        <v>950.2170000000001</v>
      </c>
      <c r="C34" s="34">
        <f>C35+C36+C37+C38</f>
        <v>738.2839600000001</v>
      </c>
      <c r="D34" s="34">
        <f>D35+D36+D37+D38</f>
        <v>1052.3999999999999</v>
      </c>
      <c r="E34" s="34">
        <f>E35+E36+E37+E38</f>
        <v>1052.3999999999999</v>
      </c>
      <c r="F34" s="34">
        <f>E34/B34*100</f>
        <v>110.75364890335572</v>
      </c>
      <c r="G34" s="34">
        <f>E34/D34*100</f>
        <v>100</v>
      </c>
      <c r="H34" s="34">
        <f>E34/$E$33*100</f>
        <v>12.736910899716793</v>
      </c>
      <c r="I34" s="36">
        <f>I37</f>
        <v>0</v>
      </c>
    </row>
    <row r="35" spans="1:9" s="37" customFormat="1" ht="17.25" customHeight="1">
      <c r="A35" s="38" t="s">
        <v>26</v>
      </c>
      <c r="B35" s="35">
        <v>459.4</v>
      </c>
      <c r="C35" s="35">
        <v>456.63916</v>
      </c>
      <c r="D35" s="35">
        <v>808.3</v>
      </c>
      <c r="E35" s="55">
        <v>808.3</v>
      </c>
      <c r="F35" s="34">
        <f aca="true" t="shared" si="5" ref="F35:F114">E35/B35*100</f>
        <v>175.9468872442316</v>
      </c>
      <c r="G35" s="34">
        <f aca="true" t="shared" si="6" ref="G35:G114">E35/D35*100</f>
        <v>100</v>
      </c>
      <c r="H35" s="34">
        <f aca="true" t="shared" si="7" ref="H35:H114">E35/$E$33*100</f>
        <v>9.782635005930336</v>
      </c>
      <c r="I35" s="39"/>
    </row>
    <row r="36" spans="1:9" s="37" customFormat="1" ht="17.25" customHeight="1">
      <c r="A36" s="38" t="s">
        <v>117</v>
      </c>
      <c r="B36" s="35">
        <v>34.702</v>
      </c>
      <c r="C36" s="35">
        <v>34.702</v>
      </c>
      <c r="D36" s="35"/>
      <c r="E36" s="55"/>
      <c r="F36" s="34"/>
      <c r="G36" s="34"/>
      <c r="H36" s="34"/>
      <c r="I36" s="39"/>
    </row>
    <row r="37" spans="1:9" s="37" customFormat="1" ht="18" customHeight="1">
      <c r="A37" s="38" t="s">
        <v>27</v>
      </c>
      <c r="B37" s="35">
        <v>138.8</v>
      </c>
      <c r="C37" s="35">
        <v>137.90503</v>
      </c>
      <c r="D37" s="35">
        <v>244.1</v>
      </c>
      <c r="E37" s="55">
        <v>244.1</v>
      </c>
      <c r="F37" s="34">
        <f t="shared" si="5"/>
        <v>175.864553314121</v>
      </c>
      <c r="G37" s="34">
        <f t="shared" si="6"/>
        <v>100</v>
      </c>
      <c r="H37" s="34">
        <f t="shared" si="7"/>
        <v>2.9542758937864595</v>
      </c>
      <c r="I37" s="39"/>
    </row>
    <row r="38" spans="1:9" s="37" customFormat="1" ht="16.5" customHeight="1">
      <c r="A38" s="40" t="s">
        <v>97</v>
      </c>
      <c r="B38" s="35">
        <v>317.315</v>
      </c>
      <c r="C38" s="35">
        <v>109.03777</v>
      </c>
      <c r="D38" s="35">
        <v>0</v>
      </c>
      <c r="E38" s="55">
        <v>0</v>
      </c>
      <c r="F38" s="34">
        <f t="shared" si="5"/>
        <v>0</v>
      </c>
      <c r="G38" s="34" t="e">
        <f t="shared" si="6"/>
        <v>#DIV/0!</v>
      </c>
      <c r="H38" s="34">
        <f t="shared" si="7"/>
        <v>0</v>
      </c>
      <c r="I38" s="39"/>
    </row>
    <row r="39" spans="1:9" s="37" customFormat="1" ht="31.5">
      <c r="A39" s="41" t="s">
        <v>14</v>
      </c>
      <c r="B39" s="34">
        <f>B40+B42+B43+B47+B48+B49+B50+B41+B45+B44+B46</f>
        <v>2098.02936</v>
      </c>
      <c r="C39" s="34">
        <f>C40+C42+C43+C47+C48+C49+C50+C41+C45+C44+C46</f>
        <v>1275.29175</v>
      </c>
      <c r="D39" s="34">
        <f>D40+D42+D43+D47+D48+D49+D50+D41+D45+D44+D46</f>
        <v>2008.6</v>
      </c>
      <c r="E39" s="54">
        <f>E40+E42+E43+E47+E48+E49+E50+E41+E45+E44+E46</f>
        <v>2008.6</v>
      </c>
      <c r="F39" s="34" t="e">
        <f>F40+F42+F47+F48+F41+F45+F44+F46</f>
        <v>#DIV/0!</v>
      </c>
      <c r="G39" s="34" t="e">
        <f>G40+G42+G47+G48+G41+G45+G44+G46</f>
        <v>#DIV/0!</v>
      </c>
      <c r="H39" s="34">
        <f>H40+H42+H47+H48+H41+H45+H44+H46</f>
        <v>23.762496066613412</v>
      </c>
      <c r="I39" s="34">
        <f>I40+I42+I47+I48+I41+I45+I44+I46</f>
        <v>0</v>
      </c>
    </row>
    <row r="40" spans="1:9" s="37" customFormat="1" ht="15.75">
      <c r="A40" s="38" t="s">
        <v>29</v>
      </c>
      <c r="B40" s="35">
        <v>628.3</v>
      </c>
      <c r="C40" s="35">
        <v>624.93512</v>
      </c>
      <c r="D40" s="35">
        <v>1134.6</v>
      </c>
      <c r="E40" s="55">
        <v>1134.6</v>
      </c>
      <c r="F40" s="34">
        <f t="shared" si="5"/>
        <v>180.58252427184468</v>
      </c>
      <c r="G40" s="34">
        <f t="shared" si="6"/>
        <v>100</v>
      </c>
      <c r="H40" s="34">
        <f t="shared" si="7"/>
        <v>13.731755137608015</v>
      </c>
      <c r="I40" s="39"/>
    </row>
    <row r="41" spans="1:9" s="37" customFormat="1" ht="15.75" hidden="1">
      <c r="A41" s="38" t="s">
        <v>30</v>
      </c>
      <c r="B41" s="35"/>
      <c r="C41" s="35"/>
      <c r="D41" s="35"/>
      <c r="E41" s="55"/>
      <c r="F41" s="34" t="e">
        <f t="shared" si="5"/>
        <v>#DIV/0!</v>
      </c>
      <c r="G41" s="34" t="e">
        <f t="shared" si="6"/>
        <v>#DIV/0!</v>
      </c>
      <c r="H41" s="34">
        <f t="shared" si="7"/>
        <v>0</v>
      </c>
      <c r="I41" s="39"/>
    </row>
    <row r="42" spans="1:9" s="37" customFormat="1" ht="15.75">
      <c r="A42" s="38" t="s">
        <v>31</v>
      </c>
      <c r="B42" s="35">
        <v>189.8</v>
      </c>
      <c r="C42" s="35">
        <v>162.84783</v>
      </c>
      <c r="D42" s="35">
        <v>342.7</v>
      </c>
      <c r="E42" s="55">
        <v>342.7</v>
      </c>
      <c r="F42" s="34">
        <f t="shared" si="5"/>
        <v>180.5584826132771</v>
      </c>
      <c r="G42" s="34">
        <f t="shared" si="6"/>
        <v>100</v>
      </c>
      <c r="H42" s="34">
        <f t="shared" si="7"/>
        <v>4.147604870137728</v>
      </c>
      <c r="I42" s="39"/>
    </row>
    <row r="43" spans="1:9" s="37" customFormat="1" ht="18" customHeight="1">
      <c r="A43" s="40" t="s">
        <v>97</v>
      </c>
      <c r="B43" s="35">
        <v>472.1</v>
      </c>
      <c r="C43" s="35">
        <v>173.72011</v>
      </c>
      <c r="D43" s="35"/>
      <c r="E43" s="55"/>
      <c r="F43" s="34"/>
      <c r="G43" s="34"/>
      <c r="H43" s="34"/>
      <c r="I43" s="39"/>
    </row>
    <row r="44" spans="1:9" s="37" customFormat="1" ht="15.75">
      <c r="A44" s="38" t="s">
        <v>65</v>
      </c>
      <c r="B44" s="35"/>
      <c r="C44" s="35"/>
      <c r="D44" s="35">
        <v>77.1</v>
      </c>
      <c r="E44" s="55">
        <v>77.1</v>
      </c>
      <c r="F44" s="34" t="e">
        <f t="shared" si="5"/>
        <v>#DIV/0!</v>
      </c>
      <c r="G44" s="34">
        <f t="shared" si="6"/>
        <v>100</v>
      </c>
      <c r="H44" s="34">
        <f t="shared" si="7"/>
        <v>0.9331203253213273</v>
      </c>
      <c r="I44" s="39"/>
    </row>
    <row r="45" spans="1:9" s="37" customFormat="1" ht="15.75">
      <c r="A45" s="40" t="s">
        <v>32</v>
      </c>
      <c r="B45" s="35">
        <v>416.58809</v>
      </c>
      <c r="C45" s="35">
        <v>159.11713</v>
      </c>
      <c r="D45" s="35">
        <v>402</v>
      </c>
      <c r="E45" s="55">
        <v>402</v>
      </c>
      <c r="F45" s="34">
        <f t="shared" si="5"/>
        <v>96.49819801617467</v>
      </c>
      <c r="G45" s="34">
        <f t="shared" si="6"/>
        <v>100</v>
      </c>
      <c r="H45" s="34">
        <f t="shared" si="7"/>
        <v>4.865296637862174</v>
      </c>
      <c r="I45" s="39"/>
    </row>
    <row r="46" spans="1:9" s="37" customFormat="1" ht="15.75">
      <c r="A46" s="40" t="s">
        <v>66</v>
      </c>
      <c r="B46" s="35">
        <v>0</v>
      </c>
      <c r="C46" s="35">
        <v>0</v>
      </c>
      <c r="D46" s="35"/>
      <c r="E46" s="55"/>
      <c r="F46" s="34" t="e">
        <f t="shared" si="5"/>
        <v>#DIV/0!</v>
      </c>
      <c r="G46" s="34" t="e">
        <f t="shared" si="6"/>
        <v>#DIV/0!</v>
      </c>
      <c r="H46" s="34">
        <f t="shared" si="7"/>
        <v>0</v>
      </c>
      <c r="I46" s="39"/>
    </row>
    <row r="47" spans="1:9" s="37" customFormat="1" ht="15.75">
      <c r="A47" s="40" t="s">
        <v>28</v>
      </c>
      <c r="B47" s="35">
        <v>347.14127</v>
      </c>
      <c r="C47" s="35">
        <v>111.89956</v>
      </c>
      <c r="D47" s="35">
        <v>7</v>
      </c>
      <c r="E47" s="55">
        <v>7</v>
      </c>
      <c r="F47" s="34">
        <f t="shared" si="5"/>
        <v>2.0164701246843975</v>
      </c>
      <c r="G47" s="34">
        <f t="shared" si="6"/>
        <v>100</v>
      </c>
      <c r="H47" s="34">
        <f t="shared" si="7"/>
        <v>0.0847190956841672</v>
      </c>
      <c r="I47" s="39"/>
    </row>
    <row r="48" spans="1:9" s="37" customFormat="1" ht="15.75">
      <c r="A48" s="40" t="s">
        <v>33</v>
      </c>
      <c r="B48" s="35">
        <v>2</v>
      </c>
      <c r="C48" s="35">
        <v>0.672</v>
      </c>
      <c r="D48" s="35"/>
      <c r="E48" s="55"/>
      <c r="F48" s="34">
        <f t="shared" si="5"/>
        <v>0</v>
      </c>
      <c r="G48" s="34" t="e">
        <f t="shared" si="6"/>
        <v>#DIV/0!</v>
      </c>
      <c r="H48" s="34">
        <f>E48/$E$33*100</f>
        <v>0</v>
      </c>
      <c r="I48" s="39"/>
    </row>
    <row r="49" spans="1:9" s="37" customFormat="1" ht="15.75">
      <c r="A49" s="33" t="s">
        <v>38</v>
      </c>
      <c r="B49" s="35">
        <v>3.8</v>
      </c>
      <c r="C49" s="35">
        <v>3.8</v>
      </c>
      <c r="D49" s="15">
        <v>3.8</v>
      </c>
      <c r="E49" s="55">
        <v>3.8</v>
      </c>
      <c r="F49" s="34">
        <f>E49/B49*100</f>
        <v>100</v>
      </c>
      <c r="G49" s="34">
        <f>E49/D49*100</f>
        <v>100</v>
      </c>
      <c r="H49" s="34">
        <f>E49/$E$33*100</f>
        <v>0.045990366228547915</v>
      </c>
      <c r="I49" s="39"/>
    </row>
    <row r="50" spans="1:9" s="37" customFormat="1" ht="19.5" customHeight="1">
      <c r="A50" s="33" t="s">
        <v>95</v>
      </c>
      <c r="B50" s="35">
        <v>38.3</v>
      </c>
      <c r="C50" s="35">
        <v>38.3</v>
      </c>
      <c r="D50" s="15">
        <v>41.4</v>
      </c>
      <c r="E50" s="55">
        <v>41.4</v>
      </c>
      <c r="F50" s="34">
        <f t="shared" si="5"/>
        <v>108.0939947780679</v>
      </c>
      <c r="G50" s="34">
        <f t="shared" si="6"/>
        <v>100</v>
      </c>
      <c r="H50" s="34">
        <f t="shared" si="7"/>
        <v>0.5010529373320747</v>
      </c>
      <c r="I50" s="39"/>
    </row>
    <row r="51" spans="1:9" s="37" customFormat="1" ht="15.75">
      <c r="A51" s="42" t="s">
        <v>34</v>
      </c>
      <c r="B51" s="35">
        <v>1</v>
      </c>
      <c r="C51" s="35">
        <v>0</v>
      </c>
      <c r="D51" s="15">
        <v>1</v>
      </c>
      <c r="E51" s="55">
        <v>1</v>
      </c>
      <c r="F51" s="34">
        <f t="shared" si="5"/>
        <v>100</v>
      </c>
      <c r="G51" s="34">
        <f t="shared" si="6"/>
        <v>100</v>
      </c>
      <c r="H51" s="34">
        <f t="shared" si="7"/>
        <v>0.012102727954881029</v>
      </c>
      <c r="I51" s="39"/>
    </row>
    <row r="52" spans="1:9" s="37" customFormat="1" ht="16.5" customHeight="1">
      <c r="A52" s="43" t="s">
        <v>96</v>
      </c>
      <c r="B52" s="34">
        <v>34.8</v>
      </c>
      <c r="C52" s="34">
        <v>34.8</v>
      </c>
      <c r="D52" s="16">
        <v>45.2</v>
      </c>
      <c r="E52" s="54">
        <v>45.2</v>
      </c>
      <c r="F52" s="34">
        <f t="shared" si="5"/>
        <v>129.8850574712644</v>
      </c>
      <c r="G52" s="34">
        <f t="shared" si="6"/>
        <v>100</v>
      </c>
      <c r="H52" s="34">
        <f t="shared" si="7"/>
        <v>0.5470433035606226</v>
      </c>
      <c r="I52" s="39"/>
    </row>
    <row r="53" spans="1:9" s="37" customFormat="1" ht="16.5" customHeight="1">
      <c r="A53" s="43" t="s">
        <v>89</v>
      </c>
      <c r="B53" s="35">
        <v>118.6</v>
      </c>
      <c r="C53" s="35">
        <v>71.99718</v>
      </c>
      <c r="D53" s="15">
        <v>123.5</v>
      </c>
      <c r="E53" s="55">
        <v>123.5</v>
      </c>
      <c r="F53" s="34">
        <f>E53/B53*100</f>
        <v>104.13153456998315</v>
      </c>
      <c r="G53" s="34">
        <f>E53/D53*100</f>
        <v>100</v>
      </c>
      <c r="H53" s="34">
        <f>E53/$E$33*100</f>
        <v>1.4946869024278073</v>
      </c>
      <c r="I53" s="39"/>
    </row>
    <row r="54" spans="1:9" s="37" customFormat="1" ht="47.25" customHeight="1">
      <c r="A54" s="43" t="s">
        <v>102</v>
      </c>
      <c r="B54" s="35"/>
      <c r="C54" s="35"/>
      <c r="D54" s="15"/>
      <c r="E54" s="55"/>
      <c r="F54" s="34" t="e">
        <f>E54/B54*100</f>
        <v>#DIV/0!</v>
      </c>
      <c r="G54" s="34" t="e">
        <f>E54/D54*100</f>
        <v>#DIV/0!</v>
      </c>
      <c r="H54" s="34">
        <f>E54/$E$33*100</f>
        <v>0</v>
      </c>
      <c r="I54" s="39"/>
    </row>
    <row r="55" spans="1:9" s="37" customFormat="1" ht="51" customHeight="1">
      <c r="A55" s="43" t="s">
        <v>103</v>
      </c>
      <c r="B55" s="35">
        <v>13.49511</v>
      </c>
      <c r="C55" s="35">
        <v>0</v>
      </c>
      <c r="D55" s="15"/>
      <c r="E55" s="55"/>
      <c r="F55" s="34">
        <f>E55/B55*100</f>
        <v>0</v>
      </c>
      <c r="G55" s="34" t="e">
        <f>E55/D55*100</f>
        <v>#DIV/0!</v>
      </c>
      <c r="H55" s="34">
        <f>E55/$E$33*100</f>
        <v>0</v>
      </c>
      <c r="I55" s="39"/>
    </row>
    <row r="56" spans="1:9" s="37" customFormat="1" ht="114.75" customHeight="1">
      <c r="A56" s="43" t="s">
        <v>104</v>
      </c>
      <c r="B56" s="35">
        <v>16</v>
      </c>
      <c r="C56" s="35">
        <v>0</v>
      </c>
      <c r="D56" s="15"/>
      <c r="E56" s="55"/>
      <c r="F56" s="34">
        <f>E56/B56*100</f>
        <v>0</v>
      </c>
      <c r="G56" s="34" t="e">
        <f>E56/D56*100</f>
        <v>#DIV/0!</v>
      </c>
      <c r="H56" s="34">
        <f>E56/$E$33*100</f>
        <v>0</v>
      </c>
      <c r="I56" s="39"/>
    </row>
    <row r="57" spans="1:9" s="37" customFormat="1" ht="16.5" customHeight="1">
      <c r="A57" s="42" t="s">
        <v>118</v>
      </c>
      <c r="B57" s="35">
        <v>1.3</v>
      </c>
      <c r="C57" s="35">
        <v>0.28</v>
      </c>
      <c r="D57" s="15">
        <v>8.2</v>
      </c>
      <c r="E57" s="55">
        <v>8.2</v>
      </c>
      <c r="F57" s="34">
        <f>E57/B57*100</f>
        <v>630.7692307692307</v>
      </c>
      <c r="G57" s="34"/>
      <c r="H57" s="34"/>
      <c r="I57" s="39"/>
    </row>
    <row r="58" spans="1:9" s="37" customFormat="1" ht="31.5">
      <c r="A58" s="59" t="s">
        <v>35</v>
      </c>
      <c r="B58" s="60">
        <f>B59+B60+B61+B63+B64+B65+B56+B57+B55+B54</f>
        <v>2158.4791099999998</v>
      </c>
      <c r="C58" s="60">
        <f>C59+C60+C61+C63+C64+C65+C56+C57+C55+C54</f>
        <v>1391.63777</v>
      </c>
      <c r="D58" s="60">
        <f>D59+D60+D61+D63+D64+D65+D56+D57+D55+D54</f>
        <v>2331.8999999999996</v>
      </c>
      <c r="E58" s="60">
        <f>E59+E60+E61+E63+E64+E65+E56+E57+E55+E54</f>
        <v>2331.8999999999996</v>
      </c>
      <c r="F58" s="60" t="e">
        <f>F59+F60+F64+F65+F62+F61+F63+F66</f>
        <v>#DIV/0!</v>
      </c>
      <c r="G58" s="60" t="e">
        <f>G59+G60+G64+G65+G62+G61+G63+G66</f>
        <v>#DIV/0!</v>
      </c>
      <c r="H58" s="60">
        <f>H59+H60+H64+H65+H62+H61+H63+H66</f>
        <v>28.123108948757046</v>
      </c>
      <c r="I58" s="60">
        <f>I59+I60+I64+I65+I62+I61+I63+I66</f>
        <v>0</v>
      </c>
    </row>
    <row r="59" spans="1:9" s="37" customFormat="1" ht="15.75">
      <c r="A59" s="61" t="s">
        <v>36</v>
      </c>
      <c r="B59" s="62">
        <v>460.292</v>
      </c>
      <c r="C59" s="62">
        <v>447.08029</v>
      </c>
      <c r="D59" s="62">
        <v>1536.6</v>
      </c>
      <c r="E59" s="55">
        <v>1536.6</v>
      </c>
      <c r="F59" s="60">
        <f t="shared" si="5"/>
        <v>333.8315677874045</v>
      </c>
      <c r="G59" s="60">
        <f t="shared" si="6"/>
        <v>100</v>
      </c>
      <c r="H59" s="60">
        <f t="shared" si="7"/>
        <v>18.597051775470188</v>
      </c>
      <c r="I59" s="63"/>
    </row>
    <row r="60" spans="1:9" s="37" customFormat="1" ht="15.75">
      <c r="A60" s="64" t="s">
        <v>37</v>
      </c>
      <c r="B60" s="62">
        <v>124</v>
      </c>
      <c r="C60" s="62">
        <v>119.22333</v>
      </c>
      <c r="D60" s="62">
        <v>464.1</v>
      </c>
      <c r="E60" s="55">
        <v>464.1</v>
      </c>
      <c r="F60" s="60">
        <f t="shared" si="5"/>
        <v>374.27419354838713</v>
      </c>
      <c r="G60" s="60">
        <f t="shared" si="6"/>
        <v>100</v>
      </c>
      <c r="H60" s="60">
        <f t="shared" si="7"/>
        <v>5.616876043860286</v>
      </c>
      <c r="I60" s="63"/>
    </row>
    <row r="61" spans="1:9" s="37" customFormat="1" ht="16.5" customHeight="1">
      <c r="A61" s="65" t="s">
        <v>97</v>
      </c>
      <c r="B61" s="62">
        <v>1128.273</v>
      </c>
      <c r="C61" s="62">
        <v>585.8882</v>
      </c>
      <c r="D61" s="62"/>
      <c r="E61" s="55"/>
      <c r="F61" s="60">
        <f t="shared" si="5"/>
        <v>0</v>
      </c>
      <c r="G61" s="60" t="e">
        <f t="shared" si="6"/>
        <v>#DIV/0!</v>
      </c>
      <c r="H61" s="60">
        <f t="shared" si="7"/>
        <v>0</v>
      </c>
      <c r="I61" s="63"/>
    </row>
    <row r="62" spans="1:9" s="37" customFormat="1" ht="15.75">
      <c r="A62" s="65" t="s">
        <v>32</v>
      </c>
      <c r="B62" s="62">
        <v>0</v>
      </c>
      <c r="C62" s="62">
        <v>0</v>
      </c>
      <c r="D62" s="62">
        <v>0</v>
      </c>
      <c r="E62" s="55">
        <v>0</v>
      </c>
      <c r="F62" s="60" t="e">
        <f t="shared" si="5"/>
        <v>#DIV/0!</v>
      </c>
      <c r="G62" s="60" t="e">
        <f t="shared" si="6"/>
        <v>#DIV/0!</v>
      </c>
      <c r="H62" s="60">
        <f t="shared" si="7"/>
        <v>0</v>
      </c>
      <c r="I62" s="63"/>
    </row>
    <row r="63" spans="1:9" s="37" customFormat="1" ht="15.75">
      <c r="A63" s="65" t="s">
        <v>67</v>
      </c>
      <c r="B63" s="62">
        <v>412.119</v>
      </c>
      <c r="C63" s="62">
        <v>237.63195</v>
      </c>
      <c r="D63" s="62">
        <v>320</v>
      </c>
      <c r="E63" s="55">
        <v>320</v>
      </c>
      <c r="F63" s="60">
        <f t="shared" si="5"/>
        <v>77.64747560777347</v>
      </c>
      <c r="G63" s="60">
        <f t="shared" si="6"/>
        <v>100</v>
      </c>
      <c r="H63" s="60">
        <f t="shared" si="7"/>
        <v>3.8728729455619297</v>
      </c>
      <c r="I63" s="63"/>
    </row>
    <row r="64" spans="1:9" s="37" customFormat="1" ht="15.75">
      <c r="A64" s="65" t="s">
        <v>28</v>
      </c>
      <c r="B64" s="62"/>
      <c r="C64" s="62"/>
      <c r="D64" s="62"/>
      <c r="E64" s="55"/>
      <c r="F64" s="60" t="e">
        <f t="shared" si="5"/>
        <v>#DIV/0!</v>
      </c>
      <c r="G64" s="60" t="e">
        <f t="shared" si="6"/>
        <v>#DIV/0!</v>
      </c>
      <c r="H64" s="60">
        <f t="shared" si="7"/>
        <v>0</v>
      </c>
      <c r="I64" s="63"/>
    </row>
    <row r="65" spans="1:9" s="37" customFormat="1" ht="15.75">
      <c r="A65" s="65" t="s">
        <v>33</v>
      </c>
      <c r="B65" s="62">
        <v>3</v>
      </c>
      <c r="C65" s="62">
        <v>1.534</v>
      </c>
      <c r="D65" s="62">
        <v>3</v>
      </c>
      <c r="E65" s="55">
        <v>3</v>
      </c>
      <c r="F65" s="60">
        <f t="shared" si="5"/>
        <v>100</v>
      </c>
      <c r="G65" s="60">
        <f t="shared" si="6"/>
        <v>100</v>
      </c>
      <c r="H65" s="60">
        <f t="shared" si="7"/>
        <v>0.036308183864643094</v>
      </c>
      <c r="I65" s="63"/>
    </row>
    <row r="66" spans="1:9" s="37" customFormat="1" ht="15.75">
      <c r="A66" s="65" t="s">
        <v>49</v>
      </c>
      <c r="B66" s="62"/>
      <c r="C66" s="62"/>
      <c r="D66" s="62"/>
      <c r="E66" s="55"/>
      <c r="F66" s="60" t="e">
        <f t="shared" si="5"/>
        <v>#DIV/0!</v>
      </c>
      <c r="G66" s="60" t="e">
        <f t="shared" si="6"/>
        <v>#DIV/0!</v>
      </c>
      <c r="H66" s="60">
        <f t="shared" si="7"/>
        <v>0</v>
      </c>
      <c r="I66" s="63"/>
    </row>
    <row r="67" spans="1:9" s="37" customFormat="1" ht="33" customHeight="1">
      <c r="A67" s="42" t="s">
        <v>80</v>
      </c>
      <c r="B67" s="35">
        <v>27.4</v>
      </c>
      <c r="C67" s="35">
        <v>14.1</v>
      </c>
      <c r="D67" s="35"/>
      <c r="E67" s="55"/>
      <c r="F67" s="34">
        <f t="shared" si="5"/>
        <v>0</v>
      </c>
      <c r="G67" s="34" t="e">
        <f t="shared" si="6"/>
        <v>#DIV/0!</v>
      </c>
      <c r="H67" s="34">
        <f t="shared" si="7"/>
        <v>0</v>
      </c>
      <c r="I67" s="39"/>
    </row>
    <row r="68" spans="1:9" s="37" customFormat="1" ht="51" customHeight="1">
      <c r="A68" s="42" t="s">
        <v>79</v>
      </c>
      <c r="B68" s="35"/>
      <c r="C68" s="35"/>
      <c r="D68" s="35"/>
      <c r="E68" s="55"/>
      <c r="F68" s="34" t="e">
        <f t="shared" si="5"/>
        <v>#DIV/0!</v>
      </c>
      <c r="G68" s="34" t="e">
        <f t="shared" si="6"/>
        <v>#DIV/0!</v>
      </c>
      <c r="H68" s="34">
        <f t="shared" si="7"/>
        <v>0</v>
      </c>
      <c r="I68" s="39"/>
    </row>
    <row r="69" spans="1:9" s="37" customFormat="1" ht="17.25" customHeight="1">
      <c r="A69" s="42" t="s">
        <v>39</v>
      </c>
      <c r="B69" s="35">
        <v>5</v>
      </c>
      <c r="C69" s="35">
        <v>0.836</v>
      </c>
      <c r="D69" s="35">
        <v>0</v>
      </c>
      <c r="E69" s="55">
        <v>0</v>
      </c>
      <c r="F69" s="34">
        <f t="shared" si="5"/>
        <v>0</v>
      </c>
      <c r="G69" s="34" t="e">
        <f t="shared" si="6"/>
        <v>#DIV/0!</v>
      </c>
      <c r="H69" s="34">
        <f t="shared" si="7"/>
        <v>0</v>
      </c>
      <c r="I69" s="36"/>
    </row>
    <row r="70" spans="1:9" s="37" customFormat="1" ht="36" customHeight="1">
      <c r="A70" s="42" t="s">
        <v>81</v>
      </c>
      <c r="B70" s="35"/>
      <c r="C70" s="35"/>
      <c r="D70" s="35">
        <v>0</v>
      </c>
      <c r="E70" s="55">
        <v>0</v>
      </c>
      <c r="F70" s="34" t="e">
        <f t="shared" si="5"/>
        <v>#DIV/0!</v>
      </c>
      <c r="G70" s="34" t="e">
        <f t="shared" si="6"/>
        <v>#DIV/0!</v>
      </c>
      <c r="H70" s="34">
        <f t="shared" si="7"/>
        <v>0</v>
      </c>
      <c r="I70" s="36"/>
    </row>
    <row r="71" spans="1:9" s="37" customFormat="1" ht="18.75" customHeight="1">
      <c r="A71" s="43" t="s">
        <v>40</v>
      </c>
      <c r="B71" s="34">
        <f>B72+B73+B74</f>
        <v>786.32501</v>
      </c>
      <c r="C71" s="34">
        <f>C72+C73+C74</f>
        <v>338.61181</v>
      </c>
      <c r="D71" s="34">
        <f>D72+D73+D74</f>
        <v>865</v>
      </c>
      <c r="E71" s="54">
        <f>E72+E73+E74</f>
        <v>865</v>
      </c>
      <c r="F71" s="34" t="e">
        <f>F72+F73</f>
        <v>#DIV/0!</v>
      </c>
      <c r="G71" s="34" t="e">
        <f>G72+G73</f>
        <v>#DIV/0!</v>
      </c>
      <c r="H71" s="34">
        <f>H72+H73</f>
        <v>10.468859680972091</v>
      </c>
      <c r="I71" s="34">
        <f>I72+I73</f>
        <v>0</v>
      </c>
    </row>
    <row r="72" spans="1:9" s="37" customFormat="1" ht="15" customHeight="1">
      <c r="A72" s="45" t="s">
        <v>41</v>
      </c>
      <c r="B72" s="35">
        <v>786.32501</v>
      </c>
      <c r="C72" s="35">
        <v>338.61181</v>
      </c>
      <c r="D72" s="15">
        <v>865</v>
      </c>
      <c r="E72" s="55">
        <v>865</v>
      </c>
      <c r="F72" s="34">
        <f t="shared" si="5"/>
        <v>110.00540349085423</v>
      </c>
      <c r="G72" s="34">
        <f t="shared" si="6"/>
        <v>100</v>
      </c>
      <c r="H72" s="34">
        <f t="shared" si="7"/>
        <v>10.468859680972091</v>
      </c>
      <c r="I72" s="39"/>
    </row>
    <row r="73" spans="1:9" s="37" customFormat="1" ht="16.5" customHeight="1">
      <c r="A73" s="45" t="s">
        <v>42</v>
      </c>
      <c r="B73" s="35"/>
      <c r="C73" s="35"/>
      <c r="D73" s="35"/>
      <c r="E73" s="55"/>
      <c r="F73" s="34" t="e">
        <f t="shared" si="5"/>
        <v>#DIV/0!</v>
      </c>
      <c r="G73" s="34" t="e">
        <f t="shared" si="6"/>
        <v>#DIV/0!</v>
      </c>
      <c r="H73" s="34">
        <f t="shared" si="7"/>
        <v>0</v>
      </c>
      <c r="I73" s="39"/>
    </row>
    <row r="74" spans="1:9" s="37" customFormat="1" ht="16.5" customHeight="1">
      <c r="A74" s="40" t="s">
        <v>98</v>
      </c>
      <c r="B74" s="35"/>
      <c r="C74" s="35"/>
      <c r="D74" s="35"/>
      <c r="E74" s="55"/>
      <c r="F74" s="34" t="e">
        <f t="shared" si="5"/>
        <v>#DIV/0!</v>
      </c>
      <c r="G74" s="34"/>
      <c r="H74" s="34"/>
      <c r="I74" s="39"/>
    </row>
    <row r="75" spans="1:9" s="37" customFormat="1" ht="35.25" customHeight="1">
      <c r="A75" s="46" t="s">
        <v>99</v>
      </c>
      <c r="B75" s="71">
        <v>5</v>
      </c>
      <c r="C75" s="35">
        <v>0</v>
      </c>
      <c r="D75" s="35"/>
      <c r="E75" s="55"/>
      <c r="F75" s="34"/>
      <c r="G75" s="34"/>
      <c r="H75" s="34"/>
      <c r="I75" s="39"/>
    </row>
    <row r="76" spans="1:9" s="37" customFormat="1" ht="15.75">
      <c r="A76" s="45" t="s">
        <v>92</v>
      </c>
      <c r="B76" s="35">
        <v>6.1</v>
      </c>
      <c r="C76" s="35">
        <v>6.1</v>
      </c>
      <c r="D76" s="15">
        <v>3.3</v>
      </c>
      <c r="E76" s="55">
        <v>3.3</v>
      </c>
      <c r="F76" s="34">
        <f t="shared" si="5"/>
        <v>54.09836065573771</v>
      </c>
      <c r="G76" s="34">
        <f t="shared" si="6"/>
        <v>100</v>
      </c>
      <c r="H76" s="34">
        <f t="shared" si="7"/>
        <v>0.03993900225110739</v>
      </c>
      <c r="I76" s="39"/>
    </row>
    <row r="77" spans="1:9" s="37" customFormat="1" ht="15.75">
      <c r="A77" s="58" t="s">
        <v>43</v>
      </c>
      <c r="B77" s="35">
        <f>B78+B79</f>
        <v>0</v>
      </c>
      <c r="C77" s="35">
        <f>C78+C79</f>
        <v>0</v>
      </c>
      <c r="D77" s="35">
        <f>D78+D79</f>
        <v>0</v>
      </c>
      <c r="E77" s="55">
        <f>E78+E79</f>
        <v>0</v>
      </c>
      <c r="F77" s="34"/>
      <c r="G77" s="34" t="e">
        <f t="shared" si="6"/>
        <v>#DIV/0!</v>
      </c>
      <c r="H77" s="34">
        <f t="shared" si="7"/>
        <v>0</v>
      </c>
      <c r="I77" s="39"/>
    </row>
    <row r="78" spans="1:9" s="37" customFormat="1" ht="15.75">
      <c r="A78" s="45" t="s">
        <v>44</v>
      </c>
      <c r="B78" s="35"/>
      <c r="C78" s="35"/>
      <c r="D78" s="35"/>
      <c r="E78" s="55"/>
      <c r="F78" s="34"/>
      <c r="G78" s="34" t="e">
        <f t="shared" si="6"/>
        <v>#DIV/0!</v>
      </c>
      <c r="H78" s="34">
        <f t="shared" si="7"/>
        <v>0</v>
      </c>
      <c r="I78" s="39"/>
    </row>
    <row r="79" spans="1:9" s="37" customFormat="1" ht="15.75">
      <c r="A79" s="45" t="s">
        <v>45</v>
      </c>
      <c r="B79" s="35"/>
      <c r="C79" s="35"/>
      <c r="D79" s="35"/>
      <c r="E79" s="55"/>
      <c r="F79" s="34"/>
      <c r="G79" s="34" t="e">
        <f t="shared" si="6"/>
        <v>#DIV/0!</v>
      </c>
      <c r="H79" s="34">
        <f t="shared" si="7"/>
        <v>0</v>
      </c>
      <c r="I79" s="39"/>
    </row>
    <row r="80" spans="1:9" s="37" customFormat="1" ht="18.75" customHeight="1">
      <c r="A80" s="58" t="s">
        <v>63</v>
      </c>
      <c r="B80" s="34">
        <f>B81+B82+B83+B84+B85+B86</f>
        <v>24623.608</v>
      </c>
      <c r="C80" s="34">
        <f aca="true" t="shared" si="8" ref="C80:I80">C81+C82+C83+C84+C85+C86</f>
        <v>6843.04896</v>
      </c>
      <c r="D80" s="34">
        <f t="shared" si="8"/>
        <v>50.8</v>
      </c>
      <c r="E80" s="54">
        <f t="shared" si="8"/>
        <v>50.8</v>
      </c>
      <c r="F80" s="34">
        <f t="shared" si="8"/>
        <v>100.39525691699605</v>
      </c>
      <c r="G80" s="34">
        <f t="shared" si="8"/>
        <v>100</v>
      </c>
      <c r="H80" s="34">
        <f t="shared" si="8"/>
        <v>0.6148185801079562</v>
      </c>
      <c r="I80" s="34">
        <f t="shared" si="8"/>
        <v>0</v>
      </c>
    </row>
    <row r="81" spans="1:9" s="37" customFormat="1" ht="15.75">
      <c r="A81" s="45" t="s">
        <v>46</v>
      </c>
      <c r="B81" s="35">
        <v>50.6</v>
      </c>
      <c r="C81" s="35">
        <v>50.6</v>
      </c>
      <c r="D81" s="15">
        <v>50.8</v>
      </c>
      <c r="E81" s="55">
        <v>50.8</v>
      </c>
      <c r="F81" s="34">
        <f t="shared" si="5"/>
        <v>100.39525691699605</v>
      </c>
      <c r="G81" s="34">
        <f t="shared" si="6"/>
        <v>100</v>
      </c>
      <c r="H81" s="34">
        <f t="shared" si="7"/>
        <v>0.6148185801079562</v>
      </c>
      <c r="I81" s="39"/>
    </row>
    <row r="82" spans="1:9" s="37" customFormat="1" ht="15.75">
      <c r="A82" s="45" t="s">
        <v>68</v>
      </c>
      <c r="B82" s="35">
        <v>680.308</v>
      </c>
      <c r="C82" s="35">
        <v>232.65565</v>
      </c>
      <c r="D82" s="35"/>
      <c r="E82" s="55"/>
      <c r="F82" s="34"/>
      <c r="G82" s="34"/>
      <c r="H82" s="34"/>
      <c r="I82" s="39"/>
    </row>
    <row r="83" spans="1:9" s="37" customFormat="1" ht="15.75">
      <c r="A83" s="40" t="s">
        <v>101</v>
      </c>
      <c r="B83" s="35">
        <v>411.9</v>
      </c>
      <c r="C83" s="35">
        <v>272.38956</v>
      </c>
      <c r="D83" s="35"/>
      <c r="E83" s="55"/>
      <c r="F83" s="34"/>
      <c r="G83" s="34"/>
      <c r="H83" s="34"/>
      <c r="I83" s="39"/>
    </row>
    <row r="84" spans="1:9" s="37" customFormat="1" ht="15.75">
      <c r="A84" s="45" t="s">
        <v>91</v>
      </c>
      <c r="B84" s="35">
        <v>6829.5</v>
      </c>
      <c r="C84" s="35">
        <v>6287.40375</v>
      </c>
      <c r="D84" s="15"/>
      <c r="E84" s="55"/>
      <c r="F84" s="34"/>
      <c r="G84" s="34"/>
      <c r="H84" s="34"/>
      <c r="I84" s="39"/>
    </row>
    <row r="85" spans="1:9" s="37" customFormat="1" ht="15.75">
      <c r="A85" s="45" t="s">
        <v>100</v>
      </c>
      <c r="B85" s="35"/>
      <c r="C85" s="35"/>
      <c r="D85" s="35"/>
      <c r="E85" s="55"/>
      <c r="F85" s="34"/>
      <c r="G85" s="34"/>
      <c r="H85" s="34"/>
      <c r="I85" s="39"/>
    </row>
    <row r="86" spans="1:9" s="37" customFormat="1" ht="15.75">
      <c r="A86" s="45" t="s">
        <v>106</v>
      </c>
      <c r="B86" s="35">
        <v>16651.3</v>
      </c>
      <c r="C86" s="35">
        <v>0</v>
      </c>
      <c r="D86" s="35"/>
      <c r="E86" s="55"/>
      <c r="F86" s="34"/>
      <c r="G86" s="34"/>
      <c r="H86" s="34"/>
      <c r="I86" s="39"/>
    </row>
    <row r="87" spans="1:9" s="37" customFormat="1" ht="15.75">
      <c r="A87" s="58" t="s">
        <v>64</v>
      </c>
      <c r="B87" s="34">
        <f>B89+B92+B93+B94+B66</f>
        <v>317.398</v>
      </c>
      <c r="C87" s="34">
        <f>C89+C92+C93+C94+C66</f>
        <v>51.3468</v>
      </c>
      <c r="D87" s="34">
        <f>D88+D89+D93+D94+D95+D92</f>
        <v>422.5</v>
      </c>
      <c r="E87" s="54">
        <f>E89+E93+E66</f>
        <v>392.5</v>
      </c>
      <c r="F87" s="34" t="e">
        <f>+F88+F89+F93+F94+F95+F92+F90+F91</f>
        <v>#DIV/0!</v>
      </c>
      <c r="G87" s="34" t="e">
        <f>+G88+G89+G93+G94+G95+G92+G90+G91</f>
        <v>#DIV/0!</v>
      </c>
      <c r="H87" s="34">
        <f>+H88+H89+H93+H94+H95+H92+H90+H91</f>
        <v>5.113402560937234</v>
      </c>
      <c r="I87" s="34">
        <f>+I88+I89+I93+I94+I95+I92+I90+I91</f>
        <v>0</v>
      </c>
    </row>
    <row r="88" spans="1:9" s="37" customFormat="1" ht="15.75">
      <c r="A88" s="44" t="s">
        <v>47</v>
      </c>
      <c r="B88" s="35">
        <v>0</v>
      </c>
      <c r="C88" s="35">
        <v>0</v>
      </c>
      <c r="D88" s="35"/>
      <c r="E88" s="55"/>
      <c r="F88" s="34"/>
      <c r="G88" s="34"/>
      <c r="H88" s="34">
        <f t="shared" si="7"/>
        <v>0</v>
      </c>
      <c r="I88" s="36"/>
    </row>
    <row r="89" spans="1:9" s="37" customFormat="1" ht="31.5">
      <c r="A89" s="44" t="s">
        <v>82</v>
      </c>
      <c r="B89" s="35">
        <v>132.098</v>
      </c>
      <c r="C89" s="35">
        <v>32.952</v>
      </c>
      <c r="D89" s="35"/>
      <c r="E89" s="55"/>
      <c r="F89" s="34">
        <f t="shared" si="5"/>
        <v>0</v>
      </c>
      <c r="G89" s="34" t="e">
        <f t="shared" si="6"/>
        <v>#DIV/0!</v>
      </c>
      <c r="H89" s="34">
        <f t="shared" si="7"/>
        <v>0</v>
      </c>
      <c r="I89" s="39"/>
    </row>
    <row r="90" spans="1:9" s="37" customFormat="1" ht="15.75">
      <c r="A90" s="44" t="s">
        <v>86</v>
      </c>
      <c r="B90" s="35"/>
      <c r="C90" s="35"/>
      <c r="D90" s="35"/>
      <c r="E90" s="55"/>
      <c r="F90" s="34"/>
      <c r="G90" s="34"/>
      <c r="H90" s="34"/>
      <c r="I90" s="39"/>
    </row>
    <row r="91" spans="1:9" s="37" customFormat="1" ht="15.75">
      <c r="A91" s="44" t="s">
        <v>87</v>
      </c>
      <c r="B91" s="35"/>
      <c r="C91" s="35"/>
      <c r="D91" s="35"/>
      <c r="E91" s="55"/>
      <c r="F91" s="34"/>
      <c r="G91" s="34"/>
      <c r="H91" s="34"/>
      <c r="I91" s="39"/>
    </row>
    <row r="92" spans="1:9" s="37" customFormat="1" ht="31.5">
      <c r="A92" s="44" t="s">
        <v>83</v>
      </c>
      <c r="B92" s="35"/>
      <c r="C92" s="35"/>
      <c r="D92" s="35">
        <v>0</v>
      </c>
      <c r="E92" s="55">
        <v>0</v>
      </c>
      <c r="F92" s="34"/>
      <c r="G92" s="34"/>
      <c r="H92" s="34"/>
      <c r="I92" s="39"/>
    </row>
    <row r="93" spans="1:11" s="37" customFormat="1" ht="15.75">
      <c r="A93" s="44" t="s">
        <v>48</v>
      </c>
      <c r="B93" s="35">
        <v>166.8</v>
      </c>
      <c r="C93" s="35">
        <v>7.6818</v>
      </c>
      <c r="D93" s="15">
        <v>392.5</v>
      </c>
      <c r="E93" s="55">
        <v>392.5</v>
      </c>
      <c r="F93" s="34"/>
      <c r="G93" s="34">
        <f t="shared" si="6"/>
        <v>100</v>
      </c>
      <c r="H93" s="34">
        <f t="shared" si="7"/>
        <v>4.7503207222908035</v>
      </c>
      <c r="I93" s="39"/>
      <c r="J93" s="84"/>
      <c r="K93" s="85"/>
    </row>
    <row r="94" spans="1:9" s="37" customFormat="1" ht="15.75">
      <c r="A94" s="44" t="s">
        <v>49</v>
      </c>
      <c r="B94" s="35">
        <v>18.5</v>
      </c>
      <c r="C94" s="35">
        <v>10.713</v>
      </c>
      <c r="D94" s="35">
        <v>0</v>
      </c>
      <c r="E94" s="55">
        <v>0</v>
      </c>
      <c r="F94" s="34">
        <f>E94/B94*100</f>
        <v>0</v>
      </c>
      <c r="G94" s="34" t="e">
        <f t="shared" si="6"/>
        <v>#DIV/0!</v>
      </c>
      <c r="H94" s="34">
        <f t="shared" si="7"/>
        <v>0</v>
      </c>
      <c r="I94" s="39"/>
    </row>
    <row r="95" spans="1:9" s="37" customFormat="1" ht="31.5">
      <c r="A95" s="44" t="s">
        <v>84</v>
      </c>
      <c r="B95" s="35"/>
      <c r="C95" s="35"/>
      <c r="D95" s="35">
        <v>30</v>
      </c>
      <c r="E95" s="55">
        <v>30</v>
      </c>
      <c r="F95" s="34" t="e">
        <f>E95/B95*100</f>
        <v>#DIV/0!</v>
      </c>
      <c r="G95" s="34">
        <f t="shared" si="6"/>
        <v>100</v>
      </c>
      <c r="H95" s="34">
        <f t="shared" si="7"/>
        <v>0.3630818386464309</v>
      </c>
      <c r="I95" s="39"/>
    </row>
    <row r="96" spans="1:9" s="37" customFormat="1" ht="31.5">
      <c r="A96" s="43" t="s">
        <v>50</v>
      </c>
      <c r="B96" s="35">
        <v>10</v>
      </c>
      <c r="C96" s="35">
        <v>0</v>
      </c>
      <c r="D96" s="35"/>
      <c r="E96" s="55"/>
      <c r="F96" s="34">
        <f t="shared" si="5"/>
        <v>0</v>
      </c>
      <c r="G96" s="34" t="e">
        <f t="shared" si="6"/>
        <v>#DIV/0!</v>
      </c>
      <c r="H96" s="34">
        <f t="shared" si="7"/>
        <v>0</v>
      </c>
      <c r="I96" s="39"/>
    </row>
    <row r="97" spans="1:9" s="37" customFormat="1" ht="15.75">
      <c r="A97" s="59" t="s">
        <v>51</v>
      </c>
      <c r="B97" s="60">
        <f>B98+B99+B100+B102+B104+B105+B103+B107</f>
        <v>697.7</v>
      </c>
      <c r="C97" s="60">
        <f>C98+C99+C100+C102+C104+C105+C103+C107</f>
        <v>277.36101</v>
      </c>
      <c r="D97" s="60">
        <f>D98+D99+D100+D102+D104+D105+D103+D107+D101</f>
        <v>1113.4</v>
      </c>
      <c r="E97" s="54">
        <f>E98+E99+E100+E102+E104+E105+E103+E107+E101</f>
        <v>1113.4</v>
      </c>
      <c r="F97" s="60" t="e">
        <f>F98+F99+F102+F104+F105+F100+F103</f>
        <v>#DIV/0!</v>
      </c>
      <c r="G97" s="60" t="e">
        <f>G98+G99+G102+G104+G105+G100+G103</f>
        <v>#DIV/0!</v>
      </c>
      <c r="H97" s="60">
        <f>H98+H99+H102+H104+H105+H100+H103</f>
        <v>13.47517730496454</v>
      </c>
      <c r="I97" s="60">
        <f>I98+I99+I102+I104+I105+I100+I103</f>
        <v>0</v>
      </c>
    </row>
    <row r="98" spans="1:9" s="37" customFormat="1" ht="15.75">
      <c r="A98" s="61" t="s">
        <v>59</v>
      </c>
      <c r="B98" s="62">
        <f>268.2+83.8</f>
        <v>352</v>
      </c>
      <c r="C98" s="62">
        <f>133.24521+50.87171</f>
        <v>184.11692</v>
      </c>
      <c r="D98" s="62">
        <v>832.1</v>
      </c>
      <c r="E98" s="55">
        <v>832.1</v>
      </c>
      <c r="F98" s="60">
        <f t="shared" si="5"/>
        <v>236.39204545454544</v>
      </c>
      <c r="G98" s="60">
        <f t="shared" si="6"/>
        <v>100</v>
      </c>
      <c r="H98" s="60">
        <f t="shared" si="7"/>
        <v>10.070679931256505</v>
      </c>
      <c r="I98" s="63"/>
    </row>
    <row r="99" spans="1:9" s="37" customFormat="1" ht="15.75">
      <c r="A99" s="64" t="s">
        <v>52</v>
      </c>
      <c r="B99" s="62">
        <f>78.7+27.6</f>
        <v>106.30000000000001</v>
      </c>
      <c r="C99" s="62">
        <f>39.56546+13.12811</f>
        <v>52.69357</v>
      </c>
      <c r="D99" s="62">
        <v>251.3</v>
      </c>
      <c r="E99" s="55">
        <v>251.3</v>
      </c>
      <c r="F99" s="60">
        <f t="shared" si="5"/>
        <v>236.40639698965194</v>
      </c>
      <c r="G99" s="60">
        <f t="shared" si="6"/>
        <v>100</v>
      </c>
      <c r="H99" s="60">
        <f t="shared" si="7"/>
        <v>3.041415535061603</v>
      </c>
      <c r="I99" s="63"/>
    </row>
    <row r="100" spans="1:9" s="37" customFormat="1" ht="19.5" customHeight="1">
      <c r="A100" s="65" t="s">
        <v>97</v>
      </c>
      <c r="B100" s="62">
        <v>34.1</v>
      </c>
      <c r="C100" s="62">
        <v>29.94948</v>
      </c>
      <c r="D100" s="62"/>
      <c r="E100" s="55"/>
      <c r="F100" s="60">
        <f t="shared" si="5"/>
        <v>0</v>
      </c>
      <c r="G100" s="60" t="e">
        <f t="shared" si="6"/>
        <v>#DIV/0!</v>
      </c>
      <c r="H100" s="60">
        <f t="shared" si="7"/>
        <v>0</v>
      </c>
      <c r="I100" s="63"/>
    </row>
    <row r="101" spans="1:9" s="37" customFormat="1" ht="19.5" customHeight="1">
      <c r="A101" s="70" t="s">
        <v>105</v>
      </c>
      <c r="B101" s="62"/>
      <c r="C101" s="62"/>
      <c r="D101" s="62"/>
      <c r="E101" s="55"/>
      <c r="F101" s="60"/>
      <c r="G101" s="60"/>
      <c r="H101" s="60"/>
      <c r="I101" s="63"/>
    </row>
    <row r="102" spans="1:9" s="37" customFormat="1" ht="15.75">
      <c r="A102" s="65" t="s">
        <v>32</v>
      </c>
      <c r="B102" s="62">
        <v>130.7</v>
      </c>
      <c r="C102" s="62">
        <v>0.89604</v>
      </c>
      <c r="D102" s="62">
        <v>30</v>
      </c>
      <c r="E102" s="55">
        <v>30</v>
      </c>
      <c r="F102" s="60">
        <f t="shared" si="5"/>
        <v>22.953328232593726</v>
      </c>
      <c r="G102" s="60">
        <f t="shared" si="6"/>
        <v>100</v>
      </c>
      <c r="H102" s="60">
        <f t="shared" si="7"/>
        <v>0.3630818386464309</v>
      </c>
      <c r="I102" s="63"/>
    </row>
    <row r="103" spans="1:9" s="37" customFormat="1" ht="15.75">
      <c r="A103" s="65" t="s">
        <v>67</v>
      </c>
      <c r="B103" s="62">
        <v>0</v>
      </c>
      <c r="C103" s="62">
        <v>0</v>
      </c>
      <c r="D103" s="62">
        <v>0</v>
      </c>
      <c r="E103" s="55">
        <v>0</v>
      </c>
      <c r="F103" s="60" t="e">
        <f t="shared" si="5"/>
        <v>#DIV/0!</v>
      </c>
      <c r="G103" s="60" t="e">
        <f t="shared" si="6"/>
        <v>#DIV/0!</v>
      </c>
      <c r="H103" s="60"/>
      <c r="I103" s="63"/>
    </row>
    <row r="104" spans="1:9" s="37" customFormat="1" ht="15.75">
      <c r="A104" s="65" t="s">
        <v>28</v>
      </c>
      <c r="B104" s="62">
        <f>65.1+8.5</f>
        <v>73.6</v>
      </c>
      <c r="C104" s="62">
        <v>9.7</v>
      </c>
      <c r="D104" s="62"/>
      <c r="E104" s="55"/>
      <c r="F104" s="60">
        <f t="shared" si="5"/>
        <v>0</v>
      </c>
      <c r="G104" s="60" t="e">
        <f t="shared" si="6"/>
        <v>#DIV/0!</v>
      </c>
      <c r="H104" s="60">
        <f t="shared" si="7"/>
        <v>0</v>
      </c>
      <c r="I104" s="63"/>
    </row>
    <row r="105" spans="1:9" s="37" customFormat="1" ht="15.75">
      <c r="A105" s="65" t="s">
        <v>33</v>
      </c>
      <c r="B105" s="62">
        <v>1</v>
      </c>
      <c r="C105" s="62">
        <v>0.005</v>
      </c>
      <c r="D105" s="62"/>
      <c r="E105" s="55"/>
      <c r="F105" s="60">
        <f t="shared" si="5"/>
        <v>0</v>
      </c>
      <c r="G105" s="60" t="e">
        <f t="shared" si="6"/>
        <v>#DIV/0!</v>
      </c>
      <c r="H105" s="60">
        <f t="shared" si="7"/>
        <v>0</v>
      </c>
      <c r="I105" s="66"/>
    </row>
    <row r="106" spans="1:9" s="37" customFormat="1" ht="15.75">
      <c r="A106" s="67" t="s">
        <v>58</v>
      </c>
      <c r="B106" s="62"/>
      <c r="C106" s="62"/>
      <c r="D106" s="62"/>
      <c r="E106" s="55"/>
      <c r="F106" s="60" t="e">
        <f t="shared" si="5"/>
        <v>#DIV/0!</v>
      </c>
      <c r="G106" s="60" t="e">
        <f t="shared" si="6"/>
        <v>#DIV/0!</v>
      </c>
      <c r="H106" s="60">
        <f t="shared" si="7"/>
        <v>0</v>
      </c>
      <c r="I106" s="66"/>
    </row>
    <row r="107" spans="1:9" s="37" customFormat="1" ht="15.75">
      <c r="A107" s="68" t="s">
        <v>85</v>
      </c>
      <c r="B107" s="62"/>
      <c r="C107" s="62"/>
      <c r="D107" s="62"/>
      <c r="E107" s="55"/>
      <c r="F107" s="60"/>
      <c r="G107" s="60"/>
      <c r="H107" s="60"/>
      <c r="I107" s="66"/>
    </row>
    <row r="108" spans="1:9" s="37" customFormat="1" ht="31.5">
      <c r="A108" s="69" t="s">
        <v>53</v>
      </c>
      <c r="B108" s="62"/>
      <c r="C108" s="62"/>
      <c r="D108" s="62"/>
      <c r="E108" s="55"/>
      <c r="F108" s="60" t="e">
        <f t="shared" si="5"/>
        <v>#DIV/0!</v>
      </c>
      <c r="G108" s="60" t="e">
        <f t="shared" si="6"/>
        <v>#DIV/0!</v>
      </c>
      <c r="H108" s="60">
        <f t="shared" si="7"/>
        <v>0</v>
      </c>
      <c r="I108" s="66"/>
    </row>
    <row r="109" spans="1:9" s="37" customFormat="1" ht="15.75">
      <c r="A109" s="42" t="s">
        <v>8</v>
      </c>
      <c r="B109" s="35">
        <v>273</v>
      </c>
      <c r="C109" s="35">
        <v>180.03712</v>
      </c>
      <c r="D109" s="35">
        <v>273</v>
      </c>
      <c r="E109" s="55">
        <v>273</v>
      </c>
      <c r="F109" s="34">
        <f t="shared" si="5"/>
        <v>100</v>
      </c>
      <c r="G109" s="34">
        <f t="shared" si="6"/>
        <v>100</v>
      </c>
      <c r="H109" s="34">
        <f t="shared" si="7"/>
        <v>3.3040447316825214</v>
      </c>
      <c r="I109" s="39"/>
    </row>
    <row r="110" spans="1:9" s="37" customFormat="1" ht="15.75">
      <c r="A110" s="42" t="s">
        <v>119</v>
      </c>
      <c r="B110" s="35"/>
      <c r="C110" s="35"/>
      <c r="D110" s="35">
        <v>300</v>
      </c>
      <c r="E110" s="55">
        <v>300</v>
      </c>
      <c r="F110" s="34" t="e">
        <f t="shared" si="5"/>
        <v>#DIV/0!</v>
      </c>
      <c r="G110" s="34">
        <f t="shared" si="6"/>
        <v>100</v>
      </c>
      <c r="H110" s="34">
        <f t="shared" si="7"/>
        <v>3.6308183864643087</v>
      </c>
      <c r="I110" s="39"/>
    </row>
    <row r="111" spans="1:9" s="37" customFormat="1" ht="19.5" customHeight="1">
      <c r="A111" s="42" t="s">
        <v>54</v>
      </c>
      <c r="B111" s="35"/>
      <c r="C111" s="35">
        <v>0</v>
      </c>
      <c r="D111" s="15"/>
      <c r="E111" s="55"/>
      <c r="F111" s="34" t="e">
        <f t="shared" si="5"/>
        <v>#DIV/0!</v>
      </c>
      <c r="G111" s="34" t="e">
        <f t="shared" si="6"/>
        <v>#DIV/0!</v>
      </c>
      <c r="H111" s="34">
        <f t="shared" si="7"/>
        <v>0</v>
      </c>
      <c r="I111" s="36"/>
    </row>
    <row r="112" spans="1:9" s="37" customFormat="1" ht="15.75">
      <c r="A112" s="43"/>
      <c r="B112" s="35"/>
      <c r="C112" s="35"/>
      <c r="D112" s="15"/>
      <c r="E112" s="55"/>
      <c r="F112" s="34" t="e">
        <f t="shared" si="5"/>
        <v>#DIV/0!</v>
      </c>
      <c r="G112" s="34" t="e">
        <f t="shared" si="6"/>
        <v>#DIV/0!</v>
      </c>
      <c r="H112" s="34">
        <f t="shared" si="7"/>
        <v>0</v>
      </c>
      <c r="I112" s="39"/>
    </row>
    <row r="113" spans="1:9" s="37" customFormat="1" ht="15.75">
      <c r="A113" s="42"/>
      <c r="B113" s="35"/>
      <c r="C113" s="35"/>
      <c r="D113" s="35"/>
      <c r="E113" s="55"/>
      <c r="F113" s="34" t="e">
        <f t="shared" si="5"/>
        <v>#DIV/0!</v>
      </c>
      <c r="G113" s="34" t="e">
        <f t="shared" si="6"/>
        <v>#DIV/0!</v>
      </c>
      <c r="H113" s="34">
        <f t="shared" si="7"/>
        <v>0</v>
      </c>
      <c r="I113" s="39"/>
    </row>
    <row r="114" spans="1:9" s="37" customFormat="1" ht="47.25">
      <c r="A114" s="42" t="s">
        <v>55</v>
      </c>
      <c r="B114" s="35">
        <v>1</v>
      </c>
      <c r="C114" s="35">
        <v>0</v>
      </c>
      <c r="D114" s="35">
        <v>2</v>
      </c>
      <c r="E114" s="55">
        <v>2</v>
      </c>
      <c r="F114" s="34">
        <f t="shared" si="5"/>
        <v>200</v>
      </c>
      <c r="G114" s="34">
        <f t="shared" si="6"/>
        <v>100</v>
      </c>
      <c r="H114" s="34">
        <f t="shared" si="7"/>
        <v>0.024205455909762058</v>
      </c>
      <c r="I114" s="39"/>
    </row>
    <row r="115" spans="1:9" s="37" customFormat="1" ht="15.75">
      <c r="A115" s="36" t="s">
        <v>9</v>
      </c>
      <c r="B115" s="35">
        <f>SUM(B7-B33)</f>
        <v>-977.0795799999978</v>
      </c>
      <c r="C115" s="35">
        <f>SUM(C7-C33)</f>
        <v>398.0315300000002</v>
      </c>
      <c r="D115" s="35">
        <f>SUM(D7-D33)</f>
        <v>-1059.6999999999998</v>
      </c>
      <c r="E115" s="55">
        <f>SUM(E7-E33)</f>
        <v>-1029.6999999999998</v>
      </c>
      <c r="F115" s="34">
        <f>E115/B115*100</f>
        <v>105.38547945091659</v>
      </c>
      <c r="G115" s="34">
        <f>E115/D115*100</f>
        <v>97.16901009719732</v>
      </c>
      <c r="H115" s="47" t="s">
        <v>17</v>
      </c>
      <c r="I115" s="39"/>
    </row>
    <row r="116" spans="1:9" s="37" customFormat="1" ht="31.5">
      <c r="A116" s="48" t="s">
        <v>10</v>
      </c>
      <c r="B116" s="35">
        <f>B117-B118+B119</f>
        <v>0</v>
      </c>
      <c r="C116" s="35">
        <f>C117-C118+C119</f>
        <v>0</v>
      </c>
      <c r="D116" s="35">
        <f>D117-D118+D119</f>
        <v>0</v>
      </c>
      <c r="E116" s="55">
        <f>E117-E118+E119</f>
        <v>0</v>
      </c>
      <c r="F116" s="34" t="e">
        <f>E116/B116*100</f>
        <v>#DIV/0!</v>
      </c>
      <c r="G116" s="34"/>
      <c r="H116" s="47" t="s">
        <v>17</v>
      </c>
      <c r="I116" s="39"/>
    </row>
    <row r="117" spans="1:9" s="37" customFormat="1" ht="15.75">
      <c r="A117" s="39" t="s">
        <v>11</v>
      </c>
      <c r="B117" s="35"/>
      <c r="C117" s="35"/>
      <c r="D117" s="35"/>
      <c r="E117" s="55"/>
      <c r="F117" s="34" t="e">
        <f>E117/B117*100</f>
        <v>#DIV/0!</v>
      </c>
      <c r="G117" s="34" t="e">
        <f>E117/D117*100</f>
        <v>#DIV/0!</v>
      </c>
      <c r="H117" s="47" t="s">
        <v>17</v>
      </c>
      <c r="I117" s="39"/>
    </row>
    <row r="118" spans="1:9" s="37" customFormat="1" ht="15.75">
      <c r="A118" s="39" t="s">
        <v>12</v>
      </c>
      <c r="B118" s="35"/>
      <c r="C118" s="35"/>
      <c r="D118" s="35"/>
      <c r="E118" s="55"/>
      <c r="F118" s="34" t="e">
        <f>E118/B118*100</f>
        <v>#DIV/0!</v>
      </c>
      <c r="G118" s="34" t="e">
        <f>E118/D118*100</f>
        <v>#DIV/0!</v>
      </c>
      <c r="H118" s="47" t="s">
        <v>17</v>
      </c>
      <c r="I118" s="39"/>
    </row>
    <row r="119" spans="1:9" s="37" customFormat="1" ht="15.75">
      <c r="A119" s="49" t="s">
        <v>13</v>
      </c>
      <c r="B119" s="35"/>
      <c r="C119" s="35"/>
      <c r="D119" s="35"/>
      <c r="E119" s="55"/>
      <c r="F119" s="34" t="e">
        <f>E119/B119*100</f>
        <v>#DIV/0!</v>
      </c>
      <c r="G119" s="34">
        <v>0</v>
      </c>
      <c r="H119" s="47" t="s">
        <v>17</v>
      </c>
      <c r="I119" s="39"/>
    </row>
    <row r="120" s="24" customFormat="1" ht="15.75">
      <c r="E120" s="51"/>
    </row>
    <row r="121" spans="1:7" s="24" customFormat="1" ht="15.75" hidden="1">
      <c r="A121" s="81" t="s">
        <v>77</v>
      </c>
      <c r="B121" s="81"/>
      <c r="C121" s="81"/>
      <c r="D121" s="81"/>
      <c r="E121" s="81"/>
      <c r="F121" s="81"/>
      <c r="G121" s="28"/>
    </row>
    <row r="122" spans="1:7" s="24" customFormat="1" ht="15.75" hidden="1">
      <c r="A122" s="81" t="s">
        <v>69</v>
      </c>
      <c r="B122" s="81"/>
      <c r="C122" s="81"/>
      <c r="D122" s="81"/>
      <c r="E122" s="81"/>
      <c r="F122" s="81"/>
      <c r="G122" s="28"/>
    </row>
    <row r="123" spans="5:7" s="24" customFormat="1" ht="15.75" hidden="1">
      <c r="E123" s="51"/>
      <c r="G123" s="29" t="s">
        <v>5</v>
      </c>
    </row>
    <row r="124" spans="1:7" s="24" customFormat="1" ht="15.75" hidden="1">
      <c r="A124" s="82" t="s">
        <v>70</v>
      </c>
      <c r="B124" s="82"/>
      <c r="C124" s="82"/>
      <c r="D124" s="82"/>
      <c r="E124" s="82"/>
      <c r="F124" s="82"/>
      <c r="G124" s="30"/>
    </row>
    <row r="125" spans="1:7" s="24" customFormat="1" ht="15.75" hidden="1">
      <c r="A125" s="83" t="s">
        <v>71</v>
      </c>
      <c r="B125" s="83"/>
      <c r="C125" s="83"/>
      <c r="D125" s="83"/>
      <c r="E125" s="83"/>
      <c r="F125" s="83"/>
      <c r="G125" s="31"/>
    </row>
    <row r="126" spans="1:7" s="24" customFormat="1" ht="15.75" hidden="1">
      <c r="A126" s="83" t="s">
        <v>60</v>
      </c>
      <c r="B126" s="83"/>
      <c r="C126" s="83"/>
      <c r="D126" s="83"/>
      <c r="E126" s="83"/>
      <c r="F126" s="83"/>
      <c r="G126" s="31"/>
    </row>
    <row r="127" spans="1:7" s="24" customFormat="1" ht="15.75" hidden="1">
      <c r="A127" s="83" t="s">
        <v>61</v>
      </c>
      <c r="B127" s="83"/>
      <c r="C127" s="83"/>
      <c r="D127" s="83"/>
      <c r="E127" s="83"/>
      <c r="F127" s="83"/>
      <c r="G127" s="31"/>
    </row>
    <row r="128" spans="1:7" s="24" customFormat="1" ht="15.75" hidden="1">
      <c r="A128" s="82" t="s">
        <v>72</v>
      </c>
      <c r="B128" s="82"/>
      <c r="C128" s="82"/>
      <c r="D128" s="82"/>
      <c r="E128" s="82"/>
      <c r="F128" s="82"/>
      <c r="G128" s="30"/>
    </row>
    <row r="129" spans="1:7" s="24" customFormat="1" ht="15.75" hidden="1">
      <c r="A129" s="82" t="s">
        <v>73</v>
      </c>
      <c r="B129" s="82"/>
      <c r="C129" s="82"/>
      <c r="D129" s="82"/>
      <c r="E129" s="82"/>
      <c r="F129" s="82"/>
      <c r="G129" s="30"/>
    </row>
    <row r="130" spans="1:7" s="24" customFormat="1" ht="15.75" hidden="1">
      <c r="A130" s="82" t="s">
        <v>74</v>
      </c>
      <c r="B130" s="82"/>
      <c r="C130" s="82"/>
      <c r="D130" s="82"/>
      <c r="E130" s="82"/>
      <c r="F130" s="82"/>
      <c r="G130" s="30"/>
    </row>
    <row r="131" s="24" customFormat="1" ht="15.75">
      <c r="E131" s="51"/>
    </row>
  </sheetData>
  <sheetProtection/>
  <mergeCells count="11">
    <mergeCell ref="J93:K93"/>
    <mergeCell ref="A129:F129"/>
    <mergeCell ref="A130:F130"/>
    <mergeCell ref="A126:F126"/>
    <mergeCell ref="A127:F127"/>
    <mergeCell ref="A2:I2"/>
    <mergeCell ref="A121:F121"/>
    <mergeCell ref="A122:F122"/>
    <mergeCell ref="A124:F124"/>
    <mergeCell ref="A125:F125"/>
    <mergeCell ref="A128:F128"/>
  </mergeCells>
  <printOptions/>
  <pageMargins left="0" right="0" top="0" bottom="0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31"/>
  <sheetViews>
    <sheetView zoomScalePageLayoutView="0" workbookViewId="0" topLeftCell="A25">
      <selection activeCell="D82" sqref="D82"/>
    </sheetView>
  </sheetViews>
  <sheetFormatPr defaultColWidth="8.875" defaultRowHeight="12.75"/>
  <cols>
    <col min="1" max="1" width="41.00390625" style="1" customWidth="1"/>
    <col min="2" max="2" width="13.375" style="1" customWidth="1"/>
    <col min="3" max="3" width="11.875" style="1" customWidth="1"/>
    <col min="4" max="4" width="13.375" style="74" customWidth="1"/>
    <col min="5" max="5" width="10.75390625" style="51" customWidth="1"/>
    <col min="6" max="6" width="14.75390625" style="1" customWidth="1"/>
    <col min="7" max="7" width="17.00390625" style="1" customWidth="1"/>
    <col min="8" max="8" width="15.25390625" style="1" customWidth="1"/>
    <col min="9" max="9" width="12.75390625" style="1" customWidth="1"/>
    <col min="10" max="16384" width="8.875" style="1" customWidth="1"/>
  </cols>
  <sheetData>
    <row r="2" spans="1:9" s="5" customFormat="1" ht="39" customHeight="1">
      <c r="A2" s="80" t="s">
        <v>107</v>
      </c>
      <c r="B2" s="80"/>
      <c r="C2" s="80"/>
      <c r="D2" s="80"/>
      <c r="E2" s="80"/>
      <c r="F2" s="80"/>
      <c r="G2" s="80"/>
      <c r="H2" s="80"/>
      <c r="I2" s="80"/>
    </row>
    <row r="3" spans="4:5" s="5" customFormat="1" ht="15.75">
      <c r="D3" s="75"/>
      <c r="E3" s="50"/>
    </row>
    <row r="4" spans="1:9" ht="18.75">
      <c r="A4" s="7"/>
      <c r="B4" s="5"/>
      <c r="C4" s="5"/>
      <c r="D4" s="75"/>
      <c r="H4" s="6"/>
      <c r="I4" s="17" t="s">
        <v>5</v>
      </c>
    </row>
    <row r="5" spans="1:9" ht="113.25" customHeight="1">
      <c r="A5" s="2" t="s">
        <v>0</v>
      </c>
      <c r="B5" s="2" t="s">
        <v>108</v>
      </c>
      <c r="C5" s="2" t="s">
        <v>109</v>
      </c>
      <c r="D5" s="76" t="s">
        <v>110</v>
      </c>
      <c r="E5" s="52" t="s">
        <v>111</v>
      </c>
      <c r="F5" s="2" t="s">
        <v>112</v>
      </c>
      <c r="G5" s="2" t="s">
        <v>113</v>
      </c>
      <c r="H5" s="2" t="s">
        <v>114</v>
      </c>
      <c r="I5" s="2" t="s">
        <v>115</v>
      </c>
    </row>
    <row r="6" spans="1:9" s="9" customFormat="1" ht="15.75">
      <c r="A6" s="8">
        <v>1</v>
      </c>
      <c r="B6" s="8">
        <v>2</v>
      </c>
      <c r="C6" s="8">
        <v>3</v>
      </c>
      <c r="D6" s="77">
        <v>4</v>
      </c>
      <c r="E6" s="53">
        <v>5</v>
      </c>
      <c r="F6" s="8">
        <v>6</v>
      </c>
      <c r="G6" s="8">
        <v>7</v>
      </c>
      <c r="H6" s="8">
        <v>8</v>
      </c>
      <c r="I6" s="8">
        <v>9</v>
      </c>
    </row>
    <row r="7" spans="1:9" ht="15.75">
      <c r="A7" s="10" t="s">
        <v>15</v>
      </c>
      <c r="B7" s="13">
        <f>B8+B21</f>
        <v>31136.576900000004</v>
      </c>
      <c r="C7" s="13">
        <f>C8+C21</f>
        <v>11621.48389</v>
      </c>
      <c r="D7" s="78">
        <f>D8+D21+D32+D20</f>
        <v>7232.900000000001</v>
      </c>
      <c r="E7" s="54">
        <f>E8+E21+E32+E20</f>
        <v>7232.900000000001</v>
      </c>
      <c r="F7" s="13">
        <f>E7/B7*100</f>
        <v>23.22959271736772</v>
      </c>
      <c r="G7" s="13">
        <f>E7/D7*100</f>
        <v>100</v>
      </c>
      <c r="H7" s="13">
        <f>E7/$E$7*100</f>
        <v>100</v>
      </c>
      <c r="I7" s="10"/>
    </row>
    <row r="8" spans="1:9" ht="15.75">
      <c r="A8" s="3" t="s">
        <v>1</v>
      </c>
      <c r="B8" s="16">
        <f>B9+B15</f>
        <v>2395</v>
      </c>
      <c r="C8" s="16">
        <f>C9+C15</f>
        <v>1463.96154</v>
      </c>
      <c r="D8" s="78">
        <f>D9+D15</f>
        <v>2587</v>
      </c>
      <c r="E8" s="54">
        <f>E9+E15</f>
        <v>2587</v>
      </c>
      <c r="F8" s="14">
        <f>E8/B8*100</f>
        <v>108.01670146137788</v>
      </c>
      <c r="G8" s="14">
        <f>E8/D8*100</f>
        <v>100</v>
      </c>
      <c r="H8" s="14">
        <f>E8/$E$7*100</f>
        <v>35.76711968919797</v>
      </c>
      <c r="I8" s="4"/>
    </row>
    <row r="9" spans="1:9" ht="15.75">
      <c r="A9" s="3" t="s">
        <v>6</v>
      </c>
      <c r="B9" s="16">
        <f>B10+B11+B12+B13+B14</f>
        <v>2297</v>
      </c>
      <c r="C9" s="16">
        <f aca="true" t="shared" si="0" ref="C9:H9">SUM(C10:C14)</f>
        <v>1381.58853</v>
      </c>
      <c r="D9" s="78">
        <f t="shared" si="0"/>
        <v>2489</v>
      </c>
      <c r="E9" s="54">
        <f t="shared" si="0"/>
        <v>2489</v>
      </c>
      <c r="F9" s="16">
        <f t="shared" si="0"/>
        <v>524.5016491613503</v>
      </c>
      <c r="G9" s="16">
        <f t="shared" si="0"/>
        <v>500</v>
      </c>
      <c r="H9" s="16">
        <f t="shared" si="0"/>
        <v>34.412199809205156</v>
      </c>
      <c r="I9" s="4"/>
    </row>
    <row r="10" spans="1:9" ht="15.75">
      <c r="A10" s="4" t="s">
        <v>18</v>
      </c>
      <c r="B10" s="15">
        <v>577</v>
      </c>
      <c r="C10" s="15">
        <v>413.93051</v>
      </c>
      <c r="D10" s="73">
        <v>608</v>
      </c>
      <c r="E10" s="55">
        <v>608</v>
      </c>
      <c r="F10" s="32">
        <f aca="true" t="shared" si="1" ref="F10:F32">E10/B10*100</f>
        <v>105.37261698440207</v>
      </c>
      <c r="G10" s="32">
        <f aca="true" t="shared" si="2" ref="G10:G28">E10/D10*100</f>
        <v>100</v>
      </c>
      <c r="H10" s="32">
        <f aca="true" t="shared" si="3" ref="H10:H32">E10/$E$7*100</f>
        <v>8.406033541179886</v>
      </c>
      <c r="I10" s="4"/>
    </row>
    <row r="11" spans="1:9" ht="15.75">
      <c r="A11" s="4" t="s">
        <v>19</v>
      </c>
      <c r="B11" s="15">
        <v>653</v>
      </c>
      <c r="C11" s="15">
        <v>549.80815</v>
      </c>
      <c r="D11" s="73">
        <v>865</v>
      </c>
      <c r="E11" s="55">
        <v>865</v>
      </c>
      <c r="F11" s="32">
        <f t="shared" si="1"/>
        <v>132.4655436447167</v>
      </c>
      <c r="G11" s="32">
        <f t="shared" si="2"/>
        <v>100</v>
      </c>
      <c r="H11" s="32">
        <f t="shared" si="3"/>
        <v>11.959241797895725</v>
      </c>
      <c r="I11" s="4"/>
    </row>
    <row r="12" spans="1:9" ht="15.75">
      <c r="A12" s="4" t="s">
        <v>20</v>
      </c>
      <c r="B12" s="15">
        <v>232</v>
      </c>
      <c r="C12" s="15">
        <v>63.92555</v>
      </c>
      <c r="D12" s="73">
        <v>212</v>
      </c>
      <c r="E12" s="55">
        <v>212</v>
      </c>
      <c r="F12" s="32">
        <f t="shared" si="1"/>
        <v>91.37931034482759</v>
      </c>
      <c r="G12" s="32">
        <f t="shared" si="2"/>
        <v>100</v>
      </c>
      <c r="H12" s="32">
        <f t="shared" si="3"/>
        <v>2.9310511689640393</v>
      </c>
      <c r="I12" s="4"/>
    </row>
    <row r="13" spans="1:9" ht="15.75">
      <c r="A13" s="4" t="s">
        <v>21</v>
      </c>
      <c r="B13" s="15">
        <v>310</v>
      </c>
      <c r="C13" s="15">
        <v>-283.66093</v>
      </c>
      <c r="D13" s="73">
        <f>148+171</f>
        <v>319</v>
      </c>
      <c r="E13" s="55">
        <f>148+171</f>
        <v>319</v>
      </c>
      <c r="F13" s="32">
        <f t="shared" si="1"/>
        <v>102.90322580645162</v>
      </c>
      <c r="G13" s="32">
        <f t="shared" si="2"/>
        <v>100</v>
      </c>
      <c r="H13" s="32">
        <f t="shared" si="3"/>
        <v>4.41040246650721</v>
      </c>
      <c r="I13" s="4"/>
    </row>
    <row r="14" spans="1:9" ht="15.75">
      <c r="A14" s="4" t="s">
        <v>76</v>
      </c>
      <c r="B14" s="15">
        <v>525</v>
      </c>
      <c r="C14" s="15">
        <v>637.58525</v>
      </c>
      <c r="D14" s="73">
        <v>485</v>
      </c>
      <c r="E14" s="55">
        <v>485</v>
      </c>
      <c r="F14" s="32">
        <f>E14/B14*100</f>
        <v>92.38095238095238</v>
      </c>
      <c r="G14" s="32">
        <f>E14/D14*100</f>
        <v>100</v>
      </c>
      <c r="H14" s="32">
        <f>E14/$E$7*100</f>
        <v>6.705470834658297</v>
      </c>
      <c r="I14" s="4"/>
    </row>
    <row r="15" spans="1:9" ht="15.75">
      <c r="A15" s="3" t="s">
        <v>7</v>
      </c>
      <c r="B15" s="16">
        <f>B16+B17+B18+B19</f>
        <v>98</v>
      </c>
      <c r="C15" s="16">
        <f>C16+C17+C18+C19</f>
        <v>82.37301</v>
      </c>
      <c r="D15" s="78">
        <f>D16+D17+D18</f>
        <v>98</v>
      </c>
      <c r="E15" s="54">
        <f>E16+E17+E18</f>
        <v>98</v>
      </c>
      <c r="F15" s="14">
        <f t="shared" si="1"/>
        <v>100</v>
      </c>
      <c r="G15" s="14">
        <f t="shared" si="2"/>
        <v>100</v>
      </c>
      <c r="H15" s="14">
        <f t="shared" si="3"/>
        <v>1.3549198799928104</v>
      </c>
      <c r="I15" s="4"/>
    </row>
    <row r="16" spans="1:9" ht="15.75">
      <c r="A16" s="4" t="s">
        <v>22</v>
      </c>
      <c r="B16" s="15">
        <v>98</v>
      </c>
      <c r="C16" s="15">
        <v>81.64846</v>
      </c>
      <c r="D16" s="73">
        <v>98</v>
      </c>
      <c r="E16" s="55">
        <v>98</v>
      </c>
      <c r="F16" s="32">
        <f t="shared" si="1"/>
        <v>100</v>
      </c>
      <c r="G16" s="32">
        <f t="shared" si="2"/>
        <v>100</v>
      </c>
      <c r="H16" s="32">
        <f t="shared" si="3"/>
        <v>1.3549198799928104</v>
      </c>
      <c r="I16" s="4"/>
    </row>
    <row r="17" spans="1:9" ht="31.5" customHeight="1">
      <c r="A17" s="11" t="s">
        <v>56</v>
      </c>
      <c r="B17" s="15">
        <v>0</v>
      </c>
      <c r="C17" s="15">
        <v>0.72455</v>
      </c>
      <c r="D17" s="73">
        <v>0</v>
      </c>
      <c r="E17" s="55">
        <v>0</v>
      </c>
      <c r="F17" s="32" t="e">
        <f>E17/B17*100</f>
        <v>#DIV/0!</v>
      </c>
      <c r="G17" s="32" t="e">
        <f>E17/D17*100</f>
        <v>#DIV/0!</v>
      </c>
      <c r="H17" s="32">
        <f>E17/$E$7*100</f>
        <v>0</v>
      </c>
      <c r="I17" s="4"/>
    </row>
    <row r="18" spans="1:9" ht="15.75" customHeight="1">
      <c r="A18" s="11" t="s">
        <v>57</v>
      </c>
      <c r="B18" s="15">
        <v>0</v>
      </c>
      <c r="C18" s="15">
        <v>0</v>
      </c>
      <c r="D18" s="73">
        <v>0</v>
      </c>
      <c r="E18" s="55">
        <v>0</v>
      </c>
      <c r="F18" s="32" t="e">
        <f>E18/B18*100</f>
        <v>#DIV/0!</v>
      </c>
      <c r="G18" s="32" t="e">
        <f>E18/D18*100</f>
        <v>#DIV/0!</v>
      </c>
      <c r="H18" s="32">
        <f>E18/$E$7*100</f>
        <v>0</v>
      </c>
      <c r="I18" s="4"/>
    </row>
    <row r="19" spans="1:9" ht="15.75" customHeight="1">
      <c r="A19" s="11" t="s">
        <v>75</v>
      </c>
      <c r="B19" s="15">
        <v>0</v>
      </c>
      <c r="C19" s="15">
        <v>0</v>
      </c>
      <c r="D19" s="73">
        <v>0</v>
      </c>
      <c r="E19" s="55">
        <v>0</v>
      </c>
      <c r="F19" s="32" t="e">
        <f>E19/B19*100</f>
        <v>#DIV/0!</v>
      </c>
      <c r="G19" s="32" t="e">
        <f>E19/D19*100</f>
        <v>#DIV/0!</v>
      </c>
      <c r="H19" s="32">
        <f>E19/$E$7*100</f>
        <v>0</v>
      </c>
      <c r="I19" s="4"/>
    </row>
    <row r="20" spans="1:9" ht="16.5" customHeight="1">
      <c r="A20" s="12" t="s">
        <v>23</v>
      </c>
      <c r="B20" s="16">
        <v>0</v>
      </c>
      <c r="C20" s="16">
        <v>0</v>
      </c>
      <c r="D20" s="78">
        <v>0</v>
      </c>
      <c r="E20" s="54">
        <v>0</v>
      </c>
      <c r="F20" s="14" t="e">
        <f>E20/B20*100</f>
        <v>#DIV/0!</v>
      </c>
      <c r="G20" s="14" t="e">
        <f>E20/D20*100</f>
        <v>#DIV/0!</v>
      </c>
      <c r="H20" s="14">
        <f>E20/$E$7*100</f>
        <v>0</v>
      </c>
      <c r="I20" s="3"/>
    </row>
    <row r="21" spans="1:9" ht="15.75">
      <c r="A21" s="3" t="s">
        <v>116</v>
      </c>
      <c r="B21" s="16">
        <f>B22+B25+B26+B29+B32</f>
        <v>28741.576900000004</v>
      </c>
      <c r="C21" s="16">
        <f>C22+C25+C26+C29+C31+C32</f>
        <v>10157.52235</v>
      </c>
      <c r="D21" s="78">
        <f>D22+D25+D26+D29+D31+D32</f>
        <v>4645.900000000001</v>
      </c>
      <c r="E21" s="54">
        <f>E22+E25+E26+E29+E31+E32</f>
        <v>4645.900000000001</v>
      </c>
      <c r="F21" s="16">
        <f>F22+F25+F26+F29+F30</f>
        <v>486.50714876236236</v>
      </c>
      <c r="G21" s="16" t="e">
        <f>G22+G25+G26+G29+G30</f>
        <v>#DIV/0!</v>
      </c>
      <c r="H21" s="16">
        <f>H22+H25+H26+H29+H30</f>
        <v>69.65947268730385</v>
      </c>
      <c r="I21" s="16">
        <f>I22+I25+I26+I29+I30</f>
        <v>0</v>
      </c>
    </row>
    <row r="22" spans="1:9" ht="15.75">
      <c r="A22" s="4" t="s">
        <v>88</v>
      </c>
      <c r="B22" s="15">
        <f>B23+B24</f>
        <v>122.39999999999999</v>
      </c>
      <c r="C22" s="15">
        <f>C23+C24</f>
        <v>75.79718</v>
      </c>
      <c r="D22" s="78">
        <f>D23+D24</f>
        <v>127.3</v>
      </c>
      <c r="E22" s="54">
        <f>E23+E24</f>
        <v>127.3</v>
      </c>
      <c r="F22" s="14">
        <f t="shared" si="1"/>
        <v>104.00326797385621</v>
      </c>
      <c r="G22" s="14">
        <f t="shared" si="2"/>
        <v>100</v>
      </c>
      <c r="H22" s="14">
        <f t="shared" si="3"/>
        <v>1.7600132726845388</v>
      </c>
      <c r="I22" s="4"/>
    </row>
    <row r="23" spans="1:9" ht="15.75">
      <c r="A23" s="4" t="s">
        <v>93</v>
      </c>
      <c r="B23" s="15">
        <v>118.6</v>
      </c>
      <c r="C23" s="15">
        <v>71.99718</v>
      </c>
      <c r="D23" s="73">
        <v>123.5</v>
      </c>
      <c r="E23" s="55">
        <v>123.5</v>
      </c>
      <c r="F23" s="14"/>
      <c r="G23" s="14"/>
      <c r="H23" s="14"/>
      <c r="I23" s="4"/>
    </row>
    <row r="24" spans="1:9" ht="15.75">
      <c r="A24" s="4" t="s">
        <v>38</v>
      </c>
      <c r="B24" s="15">
        <v>3.8</v>
      </c>
      <c r="C24" s="15">
        <v>3.8</v>
      </c>
      <c r="D24" s="73">
        <v>3.8</v>
      </c>
      <c r="E24" s="55">
        <v>3.8</v>
      </c>
      <c r="F24" s="14"/>
      <c r="G24" s="14"/>
      <c r="H24" s="14"/>
      <c r="I24" s="4"/>
    </row>
    <row r="25" spans="1:9" ht="15.75">
      <c r="A25" s="4" t="s">
        <v>2</v>
      </c>
      <c r="B25" s="15">
        <f>15985.2+6528</f>
        <v>22513.2</v>
      </c>
      <c r="C25" s="15">
        <v>6035.9</v>
      </c>
      <c r="D25" s="73"/>
      <c r="E25" s="55"/>
      <c r="F25" s="14">
        <f>E25/B25*100</f>
        <v>0</v>
      </c>
      <c r="G25" s="14" t="e">
        <f>E25/D25*100</f>
        <v>#DIV/0!</v>
      </c>
      <c r="H25" s="14">
        <f>E25/$E$7*100</f>
        <v>0</v>
      </c>
      <c r="I25" s="4"/>
    </row>
    <row r="26" spans="1:9" ht="33.75" customHeight="1">
      <c r="A26" s="11" t="s">
        <v>62</v>
      </c>
      <c r="B26" s="16">
        <f>B27+B28</f>
        <v>3072.6000000000004</v>
      </c>
      <c r="C26" s="16">
        <f>C27+C28</f>
        <v>2506.2749999999996</v>
      </c>
      <c r="D26" s="78">
        <f>D27+D28</f>
        <v>4126.1</v>
      </c>
      <c r="E26" s="54">
        <f>E27+E28</f>
        <v>4126.1</v>
      </c>
      <c r="F26" s="14">
        <f t="shared" si="1"/>
        <v>134.28692312699343</v>
      </c>
      <c r="G26" s="14">
        <f t="shared" si="2"/>
        <v>100</v>
      </c>
      <c r="H26" s="14">
        <f t="shared" si="3"/>
        <v>57.04627466161567</v>
      </c>
      <c r="I26" s="4"/>
    </row>
    <row r="27" spans="1:9" s="21" customFormat="1" ht="15.75">
      <c r="A27" s="18" t="s">
        <v>3</v>
      </c>
      <c r="B27" s="19">
        <v>807.3</v>
      </c>
      <c r="C27" s="19">
        <v>807.3</v>
      </c>
      <c r="D27" s="79">
        <v>1758</v>
      </c>
      <c r="E27" s="56">
        <v>1758</v>
      </c>
      <c r="F27" s="20">
        <f t="shared" si="1"/>
        <v>217.76291341508735</v>
      </c>
      <c r="G27" s="20">
        <f t="shared" si="2"/>
        <v>100</v>
      </c>
      <c r="H27" s="20">
        <f t="shared" si="3"/>
        <v>24.305603561503684</v>
      </c>
      <c r="I27" s="18"/>
    </row>
    <row r="28" spans="1:9" s="21" customFormat="1" ht="15.75">
      <c r="A28" s="18" t="s">
        <v>4</v>
      </c>
      <c r="B28" s="19">
        <v>2265.3</v>
      </c>
      <c r="C28" s="19">
        <v>1698.975</v>
      </c>
      <c r="D28" s="79">
        <v>2368.1</v>
      </c>
      <c r="E28" s="56">
        <v>2368.1</v>
      </c>
      <c r="F28" s="20">
        <f t="shared" si="1"/>
        <v>104.53803028296471</v>
      </c>
      <c r="G28" s="20">
        <f t="shared" si="2"/>
        <v>100</v>
      </c>
      <c r="H28" s="20">
        <f t="shared" si="3"/>
        <v>32.74067110011198</v>
      </c>
      <c r="I28" s="18"/>
    </row>
    <row r="29" spans="1:9" ht="15.75">
      <c r="A29" s="11" t="s">
        <v>78</v>
      </c>
      <c r="B29" s="15">
        <f>2874.608+B30</f>
        <v>3041.4080000000004</v>
      </c>
      <c r="C29" s="15">
        <f>1422.48127+C30</f>
        <v>1547.58127</v>
      </c>
      <c r="D29" s="73">
        <f>D30</f>
        <v>392.5</v>
      </c>
      <c r="E29" s="55">
        <f>E30</f>
        <v>392.5</v>
      </c>
      <c r="F29" s="20">
        <f>E29/B29*100</f>
        <v>12.905207061992337</v>
      </c>
      <c r="G29" s="20">
        <f>E29/D29*100</f>
        <v>100</v>
      </c>
      <c r="H29" s="20">
        <f>E29/$E$7*100</f>
        <v>5.426592376501818</v>
      </c>
      <c r="I29" s="4"/>
    </row>
    <row r="30" spans="1:10" ht="15.75">
      <c r="A30" s="57" t="s">
        <v>94</v>
      </c>
      <c r="B30" s="15">
        <v>166.8</v>
      </c>
      <c r="C30" s="15">
        <v>125.1</v>
      </c>
      <c r="D30" s="73">
        <v>392.5</v>
      </c>
      <c r="E30" s="55">
        <v>392.5</v>
      </c>
      <c r="F30" s="20">
        <f>E30/B30*100</f>
        <v>235.31175059952037</v>
      </c>
      <c r="G30" s="20">
        <f>E30/D30*100</f>
        <v>100</v>
      </c>
      <c r="H30" s="20">
        <f>E30/$E$7*100</f>
        <v>5.426592376501818</v>
      </c>
      <c r="I30" s="4"/>
      <c r="J30" s="1" t="s">
        <v>90</v>
      </c>
    </row>
    <row r="31" spans="1:9" ht="15.75">
      <c r="A31" s="57"/>
      <c r="B31" s="15"/>
      <c r="C31" s="15"/>
      <c r="D31" s="73"/>
      <c r="E31" s="55"/>
      <c r="F31" s="20" t="e">
        <f>E31/B31*100</f>
        <v>#DIV/0!</v>
      </c>
      <c r="G31" s="20" t="e">
        <f>E31/D31*100</f>
        <v>#DIV/0!</v>
      </c>
      <c r="H31" s="20">
        <f>E31/$E$7*100</f>
        <v>0</v>
      </c>
      <c r="I31" s="4"/>
    </row>
    <row r="32" spans="1:9" ht="15.75">
      <c r="A32" s="3" t="s">
        <v>24</v>
      </c>
      <c r="B32" s="16">
        <v>-8.0311</v>
      </c>
      <c r="C32" s="16">
        <v>-8.0311</v>
      </c>
      <c r="D32" s="78">
        <v>0</v>
      </c>
      <c r="E32" s="54">
        <v>0</v>
      </c>
      <c r="F32" s="14">
        <f t="shared" si="1"/>
        <v>0</v>
      </c>
      <c r="G32" s="14"/>
      <c r="H32" s="14">
        <f t="shared" si="3"/>
        <v>0</v>
      </c>
      <c r="I32" s="3"/>
    </row>
    <row r="33" spans="1:9" ht="15.75">
      <c r="A33" s="10" t="s">
        <v>16</v>
      </c>
      <c r="B33" s="13">
        <f>B34+B39+B51+B52+B53+B58+B70+B69+B68+B67+B71+B75+B76+B80+B87+B96+B97+B109+B111+B114</f>
        <v>32113.65648</v>
      </c>
      <c r="C33" s="13">
        <f>C34+C39+C51+C52+C53+C58+C70+C69+C68+C67+C71+C75+C76+C80+C87+C96+C97+C109+C111+C114</f>
        <v>11223.45236</v>
      </c>
      <c r="D33" s="78">
        <f aca="true" t="shared" si="4" ref="D33:I33">D34+D39+D51+D52+D53+D56+D57+D58+D67+D68+D69+D70+D71+D75+D76+D77+D80+D87+D96+D97+D109+D110+D111+D114</f>
        <v>10295.399999999998</v>
      </c>
      <c r="E33" s="54">
        <f t="shared" si="4"/>
        <v>7232.9</v>
      </c>
      <c r="F33" s="13" t="e">
        <f t="shared" si="4"/>
        <v>#DIV/0!</v>
      </c>
      <c r="G33" s="13" t="e">
        <f t="shared" si="4"/>
        <v>#DIV/0!</v>
      </c>
      <c r="H33" s="13">
        <f t="shared" si="4"/>
        <v>90.8971505205381</v>
      </c>
      <c r="I33" s="13">
        <f t="shared" si="4"/>
        <v>0</v>
      </c>
    </row>
    <row r="34" spans="1:9" s="37" customFormat="1" ht="47.25">
      <c r="A34" s="33" t="s">
        <v>25</v>
      </c>
      <c r="B34" s="34">
        <f>B35+B36+B37+B38</f>
        <v>950.2170000000001</v>
      </c>
      <c r="C34" s="34">
        <f>C35+C36+C37+C38</f>
        <v>738.2839600000001</v>
      </c>
      <c r="D34" s="78">
        <f>D35+D36+D37+D38</f>
        <v>1052.3999999999999</v>
      </c>
      <c r="E34" s="54">
        <f>E35+E36+E37+E38</f>
        <v>1052.3999999999999</v>
      </c>
      <c r="F34" s="34">
        <f>E34/B34*100</f>
        <v>110.75364890335572</v>
      </c>
      <c r="G34" s="34">
        <f>E34/D34*100</f>
        <v>100</v>
      </c>
      <c r="H34" s="34">
        <f>E34/$E$33*100</f>
        <v>14.550180425555448</v>
      </c>
      <c r="I34" s="36">
        <f>I37</f>
        <v>0</v>
      </c>
    </row>
    <row r="35" spans="1:9" s="37" customFormat="1" ht="17.25" customHeight="1">
      <c r="A35" s="38" t="s">
        <v>26</v>
      </c>
      <c r="B35" s="35">
        <v>459.4</v>
      </c>
      <c r="C35" s="35">
        <v>456.63916</v>
      </c>
      <c r="D35" s="73">
        <v>808.3</v>
      </c>
      <c r="E35" s="55">
        <v>808.3</v>
      </c>
      <c r="F35" s="34">
        <f aca="true" t="shared" si="5" ref="F35:F114">E35/B35*100</f>
        <v>175.9468872442316</v>
      </c>
      <c r="G35" s="34">
        <f aca="true" t="shared" si="6" ref="G35:G114">E35/D35*100</f>
        <v>100</v>
      </c>
      <c r="H35" s="34">
        <f aca="true" t="shared" si="7" ref="H35:H114">E35/$E$33*100</f>
        <v>11.175323867328457</v>
      </c>
      <c r="I35" s="39"/>
    </row>
    <row r="36" spans="1:9" s="37" customFormat="1" ht="17.25" customHeight="1">
      <c r="A36" s="38" t="s">
        <v>117</v>
      </c>
      <c r="B36" s="35">
        <v>34.702</v>
      </c>
      <c r="C36" s="35">
        <v>34.702</v>
      </c>
      <c r="D36" s="73"/>
      <c r="E36" s="55"/>
      <c r="F36" s="34"/>
      <c r="G36" s="34"/>
      <c r="H36" s="34"/>
      <c r="I36" s="39"/>
    </row>
    <row r="37" spans="1:9" s="37" customFormat="1" ht="18" customHeight="1">
      <c r="A37" s="38" t="s">
        <v>27</v>
      </c>
      <c r="B37" s="35">
        <v>138.8</v>
      </c>
      <c r="C37" s="35">
        <v>137.90503</v>
      </c>
      <c r="D37" s="73">
        <v>244.1</v>
      </c>
      <c r="E37" s="55">
        <v>244.1</v>
      </c>
      <c r="F37" s="34">
        <f t="shared" si="5"/>
        <v>175.864553314121</v>
      </c>
      <c r="G37" s="34">
        <f t="shared" si="6"/>
        <v>100</v>
      </c>
      <c r="H37" s="34">
        <f t="shared" si="7"/>
        <v>3.3748565582269907</v>
      </c>
      <c r="I37" s="39"/>
    </row>
    <row r="38" spans="1:9" s="37" customFormat="1" ht="16.5" customHeight="1">
      <c r="A38" s="40" t="s">
        <v>97</v>
      </c>
      <c r="B38" s="35">
        <v>317.315</v>
      </c>
      <c r="C38" s="35">
        <v>109.03777</v>
      </c>
      <c r="D38" s="73">
        <v>0</v>
      </c>
      <c r="E38" s="55">
        <v>0</v>
      </c>
      <c r="F38" s="34">
        <f t="shared" si="5"/>
        <v>0</v>
      </c>
      <c r="G38" s="34" t="e">
        <f t="shared" si="6"/>
        <v>#DIV/0!</v>
      </c>
      <c r="H38" s="34">
        <f t="shared" si="7"/>
        <v>0</v>
      </c>
      <c r="I38" s="39"/>
    </row>
    <row r="39" spans="1:9" s="37" customFormat="1" ht="31.5">
      <c r="A39" s="41" t="s">
        <v>14</v>
      </c>
      <c r="B39" s="34">
        <f>B40+B42+B43+B47+B48+B49+B50+B41+B45+B44+B46</f>
        <v>2098.02936</v>
      </c>
      <c r="C39" s="34">
        <f>C40+C42+C43+C47+C48+C49+C50+C41+C45+C44+C46</f>
        <v>1275.29175</v>
      </c>
      <c r="D39" s="78">
        <f>D40+D42+D43+D47+D48+D49+D50+D41+D45+D44+D46</f>
        <v>2223.6</v>
      </c>
      <c r="E39" s="54">
        <f>E40+E42+E43+E47+E48+E49+E50+E41+E45+E44+E46</f>
        <v>1775.7</v>
      </c>
      <c r="F39" s="34" t="e">
        <f>F40+F42+F47+F48+F41+F45+F44+F46</f>
        <v>#DIV/0!</v>
      </c>
      <c r="G39" s="34" t="e">
        <f>G40+G42+G47+G48+G41+G45+G44+G46</f>
        <v>#DIV/0!</v>
      </c>
      <c r="H39" s="34">
        <f>H40+H42+H47+H48+H41+H45+H44+H46</f>
        <v>23.92539645232203</v>
      </c>
      <c r="I39" s="34">
        <f>I40+I42+I47+I48+I41+I45+I44+I46</f>
        <v>0</v>
      </c>
    </row>
    <row r="40" spans="1:9" s="37" customFormat="1" ht="15.75">
      <c r="A40" s="38" t="s">
        <v>29</v>
      </c>
      <c r="B40" s="35">
        <v>628.3</v>
      </c>
      <c r="C40" s="35">
        <v>624.93512</v>
      </c>
      <c r="D40" s="73">
        <v>1134.6</v>
      </c>
      <c r="E40" s="55">
        <v>1134.6</v>
      </c>
      <c r="F40" s="34">
        <f t="shared" si="5"/>
        <v>180.58252427184468</v>
      </c>
      <c r="G40" s="34">
        <f t="shared" si="6"/>
        <v>100</v>
      </c>
      <c r="H40" s="34">
        <f t="shared" si="7"/>
        <v>15.686654039182072</v>
      </c>
      <c r="I40" s="39"/>
    </row>
    <row r="41" spans="1:9" s="37" customFormat="1" ht="15.75" hidden="1">
      <c r="A41" s="38" t="s">
        <v>30</v>
      </c>
      <c r="B41" s="35"/>
      <c r="C41" s="35"/>
      <c r="D41" s="73"/>
      <c r="E41" s="55"/>
      <c r="F41" s="34" t="e">
        <f t="shared" si="5"/>
        <v>#DIV/0!</v>
      </c>
      <c r="G41" s="34" t="e">
        <f t="shared" si="6"/>
        <v>#DIV/0!</v>
      </c>
      <c r="H41" s="34">
        <f t="shared" si="7"/>
        <v>0</v>
      </c>
      <c r="I41" s="39"/>
    </row>
    <row r="42" spans="1:9" s="37" customFormat="1" ht="15.75">
      <c r="A42" s="38" t="s">
        <v>31</v>
      </c>
      <c r="B42" s="35">
        <v>189.8</v>
      </c>
      <c r="C42" s="35">
        <v>162.84783</v>
      </c>
      <c r="D42" s="73">
        <v>342.7</v>
      </c>
      <c r="E42" s="55">
        <v>342.7</v>
      </c>
      <c r="F42" s="34">
        <f t="shared" si="5"/>
        <v>180.5584826132771</v>
      </c>
      <c r="G42" s="34">
        <f t="shared" si="6"/>
        <v>100</v>
      </c>
      <c r="H42" s="34">
        <f t="shared" si="7"/>
        <v>4.738071866056492</v>
      </c>
      <c r="I42" s="39"/>
    </row>
    <row r="43" spans="1:9" s="37" customFormat="1" ht="18" customHeight="1">
      <c r="A43" s="40" t="s">
        <v>97</v>
      </c>
      <c r="B43" s="35">
        <v>472.1</v>
      </c>
      <c r="C43" s="35">
        <v>173.72011</v>
      </c>
      <c r="D43" s="73"/>
      <c r="E43" s="55"/>
      <c r="F43" s="34"/>
      <c r="G43" s="34"/>
      <c r="H43" s="34"/>
      <c r="I43" s="39"/>
    </row>
    <row r="44" spans="1:9" s="37" customFormat="1" ht="15.75">
      <c r="A44" s="38" t="s">
        <v>65</v>
      </c>
      <c r="B44" s="35"/>
      <c r="C44" s="35"/>
      <c r="D44" s="73">
        <v>77.1</v>
      </c>
      <c r="E44" s="55">
        <v>52.2</v>
      </c>
      <c r="F44" s="34" t="e">
        <f t="shared" si="5"/>
        <v>#DIV/0!</v>
      </c>
      <c r="G44" s="34">
        <f t="shared" si="6"/>
        <v>67.70428015564202</v>
      </c>
      <c r="H44" s="34">
        <f t="shared" si="7"/>
        <v>0.721702221792089</v>
      </c>
      <c r="I44" s="39"/>
    </row>
    <row r="45" spans="1:9" s="37" customFormat="1" ht="15.75">
      <c r="A45" s="40" t="s">
        <v>32</v>
      </c>
      <c r="B45" s="35">
        <v>416.58809</v>
      </c>
      <c r="C45" s="35">
        <v>159.11713</v>
      </c>
      <c r="D45" s="73">
        <v>402</v>
      </c>
      <c r="E45" s="55">
        <v>200</v>
      </c>
      <c r="F45" s="34">
        <f t="shared" si="5"/>
        <v>48.00905373939039</v>
      </c>
      <c r="G45" s="34">
        <f t="shared" si="6"/>
        <v>49.75124378109453</v>
      </c>
      <c r="H45" s="34">
        <f t="shared" si="7"/>
        <v>2.7651426122302256</v>
      </c>
      <c r="I45" s="39"/>
    </row>
    <row r="46" spans="1:9" s="37" customFormat="1" ht="15.75">
      <c r="A46" s="40" t="s">
        <v>66</v>
      </c>
      <c r="B46" s="35">
        <v>0</v>
      </c>
      <c r="C46" s="35">
        <v>0</v>
      </c>
      <c r="D46" s="73"/>
      <c r="E46" s="55"/>
      <c r="F46" s="34" t="e">
        <f t="shared" si="5"/>
        <v>#DIV/0!</v>
      </c>
      <c r="G46" s="34" t="e">
        <f t="shared" si="6"/>
        <v>#DIV/0!</v>
      </c>
      <c r="H46" s="34">
        <f t="shared" si="7"/>
        <v>0</v>
      </c>
      <c r="I46" s="39"/>
    </row>
    <row r="47" spans="1:9" s="37" customFormat="1" ht="15.75">
      <c r="A47" s="40" t="s">
        <v>28</v>
      </c>
      <c r="B47" s="35">
        <v>347.14127</v>
      </c>
      <c r="C47" s="35">
        <v>111.89956</v>
      </c>
      <c r="D47" s="73">
        <v>221</v>
      </c>
      <c r="E47" s="55"/>
      <c r="F47" s="34">
        <f t="shared" si="5"/>
        <v>0</v>
      </c>
      <c r="G47" s="34">
        <f t="shared" si="6"/>
        <v>0</v>
      </c>
      <c r="H47" s="34">
        <f t="shared" si="7"/>
        <v>0</v>
      </c>
      <c r="I47" s="39"/>
    </row>
    <row r="48" spans="1:9" s="37" customFormat="1" ht="15.75">
      <c r="A48" s="40" t="s">
        <v>33</v>
      </c>
      <c r="B48" s="35">
        <v>2</v>
      </c>
      <c r="C48" s="35">
        <v>0.672</v>
      </c>
      <c r="D48" s="73">
        <v>1</v>
      </c>
      <c r="E48" s="55">
        <v>1</v>
      </c>
      <c r="F48" s="34">
        <f t="shared" si="5"/>
        <v>50</v>
      </c>
      <c r="G48" s="34">
        <f t="shared" si="6"/>
        <v>100</v>
      </c>
      <c r="H48" s="34">
        <f>E48/$E$33*100</f>
        <v>0.01382571306115113</v>
      </c>
      <c r="I48" s="39"/>
    </row>
    <row r="49" spans="1:9" s="37" customFormat="1" ht="15.75">
      <c r="A49" s="33" t="s">
        <v>38</v>
      </c>
      <c r="B49" s="35">
        <v>3.8</v>
      </c>
      <c r="C49" s="35">
        <v>3.8</v>
      </c>
      <c r="D49" s="73">
        <v>3.8</v>
      </c>
      <c r="E49" s="55">
        <v>3.8</v>
      </c>
      <c r="F49" s="34">
        <f>E49/B49*100</f>
        <v>100</v>
      </c>
      <c r="G49" s="34">
        <f>E49/D49*100</f>
        <v>100</v>
      </c>
      <c r="H49" s="34">
        <f>E49/$E$33*100</f>
        <v>0.05253770963237429</v>
      </c>
      <c r="I49" s="39"/>
    </row>
    <row r="50" spans="1:9" s="37" customFormat="1" ht="19.5" customHeight="1">
      <c r="A50" s="33" t="s">
        <v>95</v>
      </c>
      <c r="B50" s="35">
        <v>38.3</v>
      </c>
      <c r="C50" s="35">
        <v>38.3</v>
      </c>
      <c r="D50" s="73">
        <v>41.4</v>
      </c>
      <c r="E50" s="55">
        <v>41.4</v>
      </c>
      <c r="F50" s="34">
        <f t="shared" si="5"/>
        <v>108.0939947780679</v>
      </c>
      <c r="G50" s="34">
        <f t="shared" si="6"/>
        <v>100</v>
      </c>
      <c r="H50" s="34">
        <f t="shared" si="7"/>
        <v>0.5723845207316568</v>
      </c>
      <c r="I50" s="39"/>
    </row>
    <row r="51" spans="1:9" s="37" customFormat="1" ht="15.75">
      <c r="A51" s="42" t="s">
        <v>34</v>
      </c>
      <c r="B51" s="35">
        <v>1</v>
      </c>
      <c r="C51" s="35">
        <v>0</v>
      </c>
      <c r="D51" s="73">
        <v>1</v>
      </c>
      <c r="E51" s="55">
        <v>1</v>
      </c>
      <c r="F51" s="34">
        <f t="shared" si="5"/>
        <v>100</v>
      </c>
      <c r="G51" s="34">
        <f t="shared" si="6"/>
        <v>100</v>
      </c>
      <c r="H51" s="34">
        <f t="shared" si="7"/>
        <v>0.01382571306115113</v>
      </c>
      <c r="I51" s="39"/>
    </row>
    <row r="52" spans="1:9" s="37" customFormat="1" ht="16.5" customHeight="1">
      <c r="A52" s="43" t="s">
        <v>96</v>
      </c>
      <c r="B52" s="34">
        <v>34.8</v>
      </c>
      <c r="C52" s="34">
        <v>34.8</v>
      </c>
      <c r="D52" s="78">
        <v>45.2</v>
      </c>
      <c r="E52" s="54">
        <v>45.2</v>
      </c>
      <c r="F52" s="34">
        <f t="shared" si="5"/>
        <v>129.8850574712644</v>
      </c>
      <c r="G52" s="34">
        <f t="shared" si="6"/>
        <v>100</v>
      </c>
      <c r="H52" s="34">
        <f t="shared" si="7"/>
        <v>0.6249222303640312</v>
      </c>
      <c r="I52" s="39"/>
    </row>
    <row r="53" spans="1:9" s="37" customFormat="1" ht="16.5" customHeight="1">
      <c r="A53" s="43" t="s">
        <v>89</v>
      </c>
      <c r="B53" s="35">
        <v>118.6</v>
      </c>
      <c r="C53" s="35">
        <v>71.99718</v>
      </c>
      <c r="D53" s="73">
        <v>123.5</v>
      </c>
      <c r="E53" s="55">
        <v>123.5</v>
      </c>
      <c r="F53" s="34">
        <f>E53/B53*100</f>
        <v>104.13153456998315</v>
      </c>
      <c r="G53" s="34">
        <f>E53/D53*100</f>
        <v>100</v>
      </c>
      <c r="H53" s="34">
        <f>E53/$E$33*100</f>
        <v>1.7074755630521645</v>
      </c>
      <c r="I53" s="39"/>
    </row>
    <row r="54" spans="1:9" s="37" customFormat="1" ht="47.25" customHeight="1">
      <c r="A54" s="43" t="s">
        <v>102</v>
      </c>
      <c r="B54" s="35"/>
      <c r="C54" s="35"/>
      <c r="D54" s="73"/>
      <c r="E54" s="55"/>
      <c r="F54" s="34" t="e">
        <f>E54/B54*100</f>
        <v>#DIV/0!</v>
      </c>
      <c r="G54" s="34" t="e">
        <f>E54/D54*100</f>
        <v>#DIV/0!</v>
      </c>
      <c r="H54" s="34">
        <f>E54/$E$33*100</f>
        <v>0</v>
      </c>
      <c r="I54" s="39"/>
    </row>
    <row r="55" spans="1:9" s="37" customFormat="1" ht="51" customHeight="1">
      <c r="A55" s="43" t="s">
        <v>103</v>
      </c>
      <c r="B55" s="35">
        <v>13.49511</v>
      </c>
      <c r="C55" s="35">
        <v>0</v>
      </c>
      <c r="D55" s="73"/>
      <c r="E55" s="55"/>
      <c r="F55" s="34">
        <f>E55/B55*100</f>
        <v>0</v>
      </c>
      <c r="G55" s="34" t="e">
        <f>E55/D55*100</f>
        <v>#DIV/0!</v>
      </c>
      <c r="H55" s="34">
        <f>E55/$E$33*100</f>
        <v>0</v>
      </c>
      <c r="I55" s="39"/>
    </row>
    <row r="56" spans="1:9" s="37" customFormat="1" ht="114.75" customHeight="1">
      <c r="A56" s="43" t="s">
        <v>104</v>
      </c>
      <c r="B56" s="35">
        <v>16</v>
      </c>
      <c r="C56" s="35">
        <v>0</v>
      </c>
      <c r="D56" s="73">
        <v>6</v>
      </c>
      <c r="E56" s="55"/>
      <c r="F56" s="34">
        <f>E56/B56*100</f>
        <v>0</v>
      </c>
      <c r="G56" s="34">
        <f>E56/D56*100</f>
        <v>0</v>
      </c>
      <c r="H56" s="34">
        <f>E56/$E$33*100</f>
        <v>0</v>
      </c>
      <c r="I56" s="39"/>
    </row>
    <row r="57" spans="1:9" s="37" customFormat="1" ht="16.5" customHeight="1">
      <c r="A57" s="42" t="s">
        <v>118</v>
      </c>
      <c r="B57" s="35">
        <v>1.3</v>
      </c>
      <c r="C57" s="35">
        <v>0.28</v>
      </c>
      <c r="D57" s="73">
        <v>8.2</v>
      </c>
      <c r="E57" s="55">
        <v>8.2</v>
      </c>
      <c r="F57" s="34">
        <f>E57/B57*100</f>
        <v>630.7692307692307</v>
      </c>
      <c r="G57" s="34"/>
      <c r="H57" s="34"/>
      <c r="I57" s="39"/>
    </row>
    <row r="58" spans="1:9" s="37" customFormat="1" ht="31.5">
      <c r="A58" s="59" t="s">
        <v>35</v>
      </c>
      <c r="B58" s="60">
        <f>B59+B60+B61+B63+B64+B65+B56+B57+B55+B54</f>
        <v>2158.4791099999998</v>
      </c>
      <c r="C58" s="60">
        <f>C59+C60+C61+C63+C64+C65+C56+C57+C55+C54</f>
        <v>1391.63777</v>
      </c>
      <c r="D58" s="78">
        <f aca="true" t="shared" si="8" ref="D58:I58">D59+D60+D61+D62+D63+D64+D65+D66</f>
        <v>2471</v>
      </c>
      <c r="E58" s="54">
        <f t="shared" si="8"/>
        <v>2323.7</v>
      </c>
      <c r="F58" s="60" t="e">
        <f t="shared" si="8"/>
        <v>#DIV/0!</v>
      </c>
      <c r="G58" s="60" t="e">
        <f t="shared" si="8"/>
        <v>#DIV/0!</v>
      </c>
      <c r="H58" s="60">
        <f t="shared" si="8"/>
        <v>32.12680944019688</v>
      </c>
      <c r="I58" s="60">
        <f t="shared" si="8"/>
        <v>0</v>
      </c>
    </row>
    <row r="59" spans="1:9" s="37" customFormat="1" ht="15.75">
      <c r="A59" s="61" t="s">
        <v>36</v>
      </c>
      <c r="B59" s="62">
        <v>460.292</v>
      </c>
      <c r="C59" s="62">
        <v>447.08029</v>
      </c>
      <c r="D59" s="73">
        <v>1536.6</v>
      </c>
      <c r="E59" s="55">
        <v>1536.6</v>
      </c>
      <c r="F59" s="60">
        <f t="shared" si="5"/>
        <v>333.8315677874045</v>
      </c>
      <c r="G59" s="60">
        <f t="shared" si="6"/>
        <v>100</v>
      </c>
      <c r="H59" s="60">
        <f t="shared" si="7"/>
        <v>21.244590689764824</v>
      </c>
      <c r="I59" s="63"/>
    </row>
    <row r="60" spans="1:9" s="37" customFormat="1" ht="15.75">
      <c r="A60" s="64" t="s">
        <v>37</v>
      </c>
      <c r="B60" s="62">
        <v>124</v>
      </c>
      <c r="C60" s="62">
        <v>119.22333</v>
      </c>
      <c r="D60" s="73">
        <v>464.1</v>
      </c>
      <c r="E60" s="55">
        <v>464.1</v>
      </c>
      <c r="F60" s="60">
        <f t="shared" si="5"/>
        <v>374.27419354838713</v>
      </c>
      <c r="G60" s="60">
        <f t="shared" si="6"/>
        <v>100</v>
      </c>
      <c r="H60" s="60">
        <f t="shared" si="7"/>
        <v>6.416513431680239</v>
      </c>
      <c r="I60" s="63"/>
    </row>
    <row r="61" spans="1:9" s="37" customFormat="1" ht="16.5" customHeight="1">
      <c r="A61" s="65" t="s">
        <v>97</v>
      </c>
      <c r="B61" s="62">
        <v>1128.273</v>
      </c>
      <c r="C61" s="62">
        <v>585.8882</v>
      </c>
      <c r="D61" s="73"/>
      <c r="E61" s="55"/>
      <c r="F61" s="60">
        <f t="shared" si="5"/>
        <v>0</v>
      </c>
      <c r="G61" s="60" t="e">
        <f t="shared" si="6"/>
        <v>#DIV/0!</v>
      </c>
      <c r="H61" s="60">
        <f t="shared" si="7"/>
        <v>0</v>
      </c>
      <c r="I61" s="63"/>
    </row>
    <row r="62" spans="1:9" s="37" customFormat="1" ht="15.75">
      <c r="A62" s="65" t="s">
        <v>32</v>
      </c>
      <c r="B62" s="62">
        <v>0</v>
      </c>
      <c r="C62" s="62">
        <v>0</v>
      </c>
      <c r="D62" s="73">
        <v>0</v>
      </c>
      <c r="E62" s="55">
        <v>0</v>
      </c>
      <c r="F62" s="60" t="e">
        <f t="shared" si="5"/>
        <v>#DIV/0!</v>
      </c>
      <c r="G62" s="60" t="e">
        <f t="shared" si="6"/>
        <v>#DIV/0!</v>
      </c>
      <c r="H62" s="60">
        <f t="shared" si="7"/>
        <v>0</v>
      </c>
      <c r="I62" s="63"/>
    </row>
    <row r="63" spans="1:9" s="37" customFormat="1" ht="15.75">
      <c r="A63" s="65" t="s">
        <v>67</v>
      </c>
      <c r="B63" s="62">
        <v>412.119</v>
      </c>
      <c r="C63" s="62">
        <v>237.63195</v>
      </c>
      <c r="D63" s="73">
        <v>320</v>
      </c>
      <c r="E63" s="55">
        <v>320</v>
      </c>
      <c r="F63" s="60">
        <f t="shared" si="5"/>
        <v>77.64747560777347</v>
      </c>
      <c r="G63" s="60">
        <f t="shared" si="6"/>
        <v>100</v>
      </c>
      <c r="H63" s="60">
        <f t="shared" si="7"/>
        <v>4.424228179568361</v>
      </c>
      <c r="I63" s="63"/>
    </row>
    <row r="64" spans="1:9" s="37" customFormat="1" ht="15.75">
      <c r="A64" s="65" t="s">
        <v>28</v>
      </c>
      <c r="B64" s="62"/>
      <c r="C64" s="62"/>
      <c r="D64" s="73">
        <v>128.8</v>
      </c>
      <c r="E64" s="55"/>
      <c r="F64" s="60" t="e">
        <f t="shared" si="5"/>
        <v>#DIV/0!</v>
      </c>
      <c r="G64" s="60">
        <f t="shared" si="6"/>
        <v>0</v>
      </c>
      <c r="H64" s="60">
        <f t="shared" si="7"/>
        <v>0</v>
      </c>
      <c r="I64" s="63"/>
    </row>
    <row r="65" spans="1:9" s="37" customFormat="1" ht="15.75">
      <c r="A65" s="65" t="s">
        <v>33</v>
      </c>
      <c r="B65" s="62">
        <v>3</v>
      </c>
      <c r="C65" s="62">
        <v>1.534</v>
      </c>
      <c r="D65" s="73">
        <v>3</v>
      </c>
      <c r="E65" s="55">
        <v>3</v>
      </c>
      <c r="F65" s="60">
        <f t="shared" si="5"/>
        <v>100</v>
      </c>
      <c r="G65" s="60">
        <f t="shared" si="6"/>
        <v>100</v>
      </c>
      <c r="H65" s="60">
        <f t="shared" si="7"/>
        <v>0.04147713918345339</v>
      </c>
      <c r="I65" s="63"/>
    </row>
    <row r="66" spans="1:9" s="37" customFormat="1" ht="15.75">
      <c r="A66" s="65" t="s">
        <v>49</v>
      </c>
      <c r="B66" s="62"/>
      <c r="C66" s="62"/>
      <c r="D66" s="73">
        <v>18.5</v>
      </c>
      <c r="E66" s="55"/>
      <c r="F66" s="60" t="e">
        <f t="shared" si="5"/>
        <v>#DIV/0!</v>
      </c>
      <c r="G66" s="60">
        <f t="shared" si="6"/>
        <v>0</v>
      </c>
      <c r="H66" s="60">
        <f t="shared" si="7"/>
        <v>0</v>
      </c>
      <c r="I66" s="63"/>
    </row>
    <row r="67" spans="1:9" s="37" customFormat="1" ht="33" customHeight="1">
      <c r="A67" s="42" t="s">
        <v>80</v>
      </c>
      <c r="B67" s="35">
        <v>27.4</v>
      </c>
      <c r="C67" s="35">
        <v>14.1</v>
      </c>
      <c r="D67" s="73">
        <v>10.5</v>
      </c>
      <c r="E67" s="55"/>
      <c r="F67" s="34">
        <f t="shared" si="5"/>
        <v>0</v>
      </c>
      <c r="G67" s="34">
        <f t="shared" si="6"/>
        <v>0</v>
      </c>
      <c r="H67" s="34">
        <f t="shared" si="7"/>
        <v>0</v>
      </c>
      <c r="I67" s="39"/>
    </row>
    <row r="68" spans="1:9" s="37" customFormat="1" ht="51" customHeight="1">
      <c r="A68" s="42" t="s">
        <v>79</v>
      </c>
      <c r="B68" s="35"/>
      <c r="C68" s="35"/>
      <c r="D68" s="73">
        <v>5</v>
      </c>
      <c r="E68" s="55"/>
      <c r="F68" s="34" t="e">
        <f t="shared" si="5"/>
        <v>#DIV/0!</v>
      </c>
      <c r="G68" s="34">
        <f t="shared" si="6"/>
        <v>0</v>
      </c>
      <c r="H68" s="34">
        <f t="shared" si="7"/>
        <v>0</v>
      </c>
      <c r="I68" s="39"/>
    </row>
    <row r="69" spans="1:9" s="37" customFormat="1" ht="17.25" customHeight="1">
      <c r="A69" s="42" t="s">
        <v>39</v>
      </c>
      <c r="B69" s="35">
        <v>5</v>
      </c>
      <c r="C69" s="35">
        <v>0.836</v>
      </c>
      <c r="D69" s="73">
        <v>15</v>
      </c>
      <c r="E69" s="55"/>
      <c r="F69" s="34">
        <f t="shared" si="5"/>
        <v>0</v>
      </c>
      <c r="G69" s="34">
        <f t="shared" si="6"/>
        <v>0</v>
      </c>
      <c r="H69" s="34">
        <f t="shared" si="7"/>
        <v>0</v>
      </c>
      <c r="I69" s="36"/>
    </row>
    <row r="70" spans="1:9" s="37" customFormat="1" ht="36" customHeight="1">
      <c r="A70" s="42" t="s">
        <v>81</v>
      </c>
      <c r="B70" s="35"/>
      <c r="C70" s="35"/>
      <c r="D70" s="73">
        <v>0</v>
      </c>
      <c r="E70" s="55">
        <v>0</v>
      </c>
      <c r="F70" s="34" t="e">
        <f t="shared" si="5"/>
        <v>#DIV/0!</v>
      </c>
      <c r="G70" s="34" t="e">
        <f t="shared" si="6"/>
        <v>#DIV/0!</v>
      </c>
      <c r="H70" s="34">
        <f t="shared" si="7"/>
        <v>0</v>
      </c>
      <c r="I70" s="36"/>
    </row>
    <row r="71" spans="1:9" s="37" customFormat="1" ht="18.75" customHeight="1">
      <c r="A71" s="43" t="s">
        <v>40</v>
      </c>
      <c r="B71" s="34">
        <f>B72+B73+B74</f>
        <v>786.32501</v>
      </c>
      <c r="C71" s="34">
        <f>C72+C73+C74</f>
        <v>338.61181</v>
      </c>
      <c r="D71" s="78">
        <f>D72+D73+D74</f>
        <v>865</v>
      </c>
      <c r="E71" s="54">
        <f>E72+E73+E74</f>
        <v>865</v>
      </c>
      <c r="F71" s="34" t="e">
        <f>F72+F73</f>
        <v>#DIV/0!</v>
      </c>
      <c r="G71" s="34" t="e">
        <f>G72+G73</f>
        <v>#DIV/0!</v>
      </c>
      <c r="H71" s="34">
        <f>H72+H73</f>
        <v>3.6638139612050495</v>
      </c>
      <c r="I71" s="34">
        <f>I72+I73</f>
        <v>0</v>
      </c>
    </row>
    <row r="72" spans="1:9" s="37" customFormat="1" ht="15" customHeight="1">
      <c r="A72" s="45" t="s">
        <v>41</v>
      </c>
      <c r="B72" s="35">
        <v>786.32501</v>
      </c>
      <c r="C72" s="35">
        <v>338.61181</v>
      </c>
      <c r="D72" s="73">
        <v>265</v>
      </c>
      <c r="E72" s="55">
        <v>265</v>
      </c>
      <c r="F72" s="34">
        <f t="shared" si="5"/>
        <v>33.70107737003049</v>
      </c>
      <c r="G72" s="34">
        <f t="shared" si="6"/>
        <v>100</v>
      </c>
      <c r="H72" s="34">
        <f t="shared" si="7"/>
        <v>3.6638139612050495</v>
      </c>
      <c r="I72" s="39"/>
    </row>
    <row r="73" spans="1:9" s="37" customFormat="1" ht="16.5" customHeight="1">
      <c r="A73" s="45" t="s">
        <v>42</v>
      </c>
      <c r="B73" s="35"/>
      <c r="C73" s="35"/>
      <c r="D73" s="73"/>
      <c r="E73" s="55"/>
      <c r="F73" s="34" t="e">
        <f t="shared" si="5"/>
        <v>#DIV/0!</v>
      </c>
      <c r="G73" s="34" t="e">
        <f t="shared" si="6"/>
        <v>#DIV/0!</v>
      </c>
      <c r="H73" s="34">
        <f t="shared" si="7"/>
        <v>0</v>
      </c>
      <c r="I73" s="39"/>
    </row>
    <row r="74" spans="1:9" s="37" customFormat="1" ht="16.5" customHeight="1">
      <c r="A74" s="40" t="s">
        <v>120</v>
      </c>
      <c r="B74" s="35"/>
      <c r="C74" s="35"/>
      <c r="D74" s="73">
        <v>600</v>
      </c>
      <c r="E74" s="55">
        <v>600</v>
      </c>
      <c r="F74" s="34" t="e">
        <f t="shared" si="5"/>
        <v>#DIV/0!</v>
      </c>
      <c r="G74" s="34"/>
      <c r="H74" s="34"/>
      <c r="I74" s="39"/>
    </row>
    <row r="75" spans="1:9" s="37" customFormat="1" ht="35.25" customHeight="1">
      <c r="A75" s="46" t="s">
        <v>99</v>
      </c>
      <c r="B75" s="71">
        <v>5</v>
      </c>
      <c r="C75" s="35">
        <v>0</v>
      </c>
      <c r="D75" s="73">
        <v>5</v>
      </c>
      <c r="E75" s="55">
        <v>5</v>
      </c>
      <c r="F75" s="34"/>
      <c r="G75" s="34"/>
      <c r="H75" s="34"/>
      <c r="I75" s="39"/>
    </row>
    <row r="76" spans="1:9" s="37" customFormat="1" ht="15.75">
      <c r="A76" s="45" t="s">
        <v>92</v>
      </c>
      <c r="B76" s="35">
        <v>6.1</v>
      </c>
      <c r="C76" s="35">
        <v>6.1</v>
      </c>
      <c r="D76" s="73">
        <v>3.3</v>
      </c>
      <c r="E76" s="55">
        <v>3.3</v>
      </c>
      <c r="F76" s="34">
        <f t="shared" si="5"/>
        <v>54.09836065573771</v>
      </c>
      <c r="G76" s="34">
        <f t="shared" si="6"/>
        <v>100</v>
      </c>
      <c r="H76" s="34">
        <f t="shared" si="7"/>
        <v>0.04562485310179873</v>
      </c>
      <c r="I76" s="39"/>
    </row>
    <row r="77" spans="1:9" s="37" customFormat="1" ht="15.75">
      <c r="A77" s="58" t="s">
        <v>43</v>
      </c>
      <c r="B77" s="35">
        <f>B78+B79</f>
        <v>0</v>
      </c>
      <c r="C77" s="35">
        <f>C78+C79</f>
        <v>0</v>
      </c>
      <c r="D77" s="73">
        <f>D78+D79</f>
        <v>0</v>
      </c>
      <c r="E77" s="55">
        <f>E78+E79</f>
        <v>0</v>
      </c>
      <c r="F77" s="34"/>
      <c r="G77" s="34" t="e">
        <f t="shared" si="6"/>
        <v>#DIV/0!</v>
      </c>
      <c r="H77" s="34">
        <f t="shared" si="7"/>
        <v>0</v>
      </c>
      <c r="I77" s="39"/>
    </row>
    <row r="78" spans="1:9" s="37" customFormat="1" ht="15.75">
      <c r="A78" s="45" t="s">
        <v>44</v>
      </c>
      <c r="B78" s="35"/>
      <c r="C78" s="35"/>
      <c r="D78" s="73"/>
      <c r="E78" s="55"/>
      <c r="F78" s="34"/>
      <c r="G78" s="34" t="e">
        <f t="shared" si="6"/>
        <v>#DIV/0!</v>
      </c>
      <c r="H78" s="34">
        <f t="shared" si="7"/>
        <v>0</v>
      </c>
      <c r="I78" s="39"/>
    </row>
    <row r="79" spans="1:9" s="37" customFormat="1" ht="15.75">
      <c r="A79" s="45" t="s">
        <v>45</v>
      </c>
      <c r="B79" s="35"/>
      <c r="C79" s="35"/>
      <c r="D79" s="73"/>
      <c r="E79" s="55"/>
      <c r="F79" s="34"/>
      <c r="G79" s="34" t="e">
        <f t="shared" si="6"/>
        <v>#DIV/0!</v>
      </c>
      <c r="H79" s="34">
        <f t="shared" si="7"/>
        <v>0</v>
      </c>
      <c r="I79" s="39"/>
    </row>
    <row r="80" spans="1:9" s="37" customFormat="1" ht="18.75" customHeight="1">
      <c r="A80" s="58" t="s">
        <v>63</v>
      </c>
      <c r="B80" s="34">
        <f>B81+B82+B83+B84+B85+B86</f>
        <v>24623.608</v>
      </c>
      <c r="C80" s="34">
        <f aca="true" t="shared" si="9" ref="C80:I80">C81+C82+C83+C84+C85+C86</f>
        <v>6843.04896</v>
      </c>
      <c r="D80" s="78">
        <f t="shared" si="9"/>
        <v>716.9</v>
      </c>
      <c r="E80" s="54">
        <f t="shared" si="9"/>
        <v>50.8</v>
      </c>
      <c r="F80" s="34">
        <f t="shared" si="9"/>
        <v>100.39525691699605</v>
      </c>
      <c r="G80" s="34">
        <f t="shared" si="9"/>
        <v>100</v>
      </c>
      <c r="H80" s="34">
        <f t="shared" si="9"/>
        <v>0.7023462235064774</v>
      </c>
      <c r="I80" s="34">
        <f t="shared" si="9"/>
        <v>0</v>
      </c>
    </row>
    <row r="81" spans="1:9" s="37" customFormat="1" ht="15.75">
      <c r="A81" s="45" t="s">
        <v>46</v>
      </c>
      <c r="B81" s="35">
        <v>50.6</v>
      </c>
      <c r="C81" s="35">
        <v>50.6</v>
      </c>
      <c r="D81" s="73">
        <v>50.8</v>
      </c>
      <c r="E81" s="55">
        <v>50.8</v>
      </c>
      <c r="F81" s="34">
        <f t="shared" si="5"/>
        <v>100.39525691699605</v>
      </c>
      <c r="G81" s="34">
        <f t="shared" si="6"/>
        <v>100</v>
      </c>
      <c r="H81" s="34">
        <f t="shared" si="7"/>
        <v>0.7023462235064774</v>
      </c>
      <c r="I81" s="39"/>
    </row>
    <row r="82" spans="1:9" s="37" customFormat="1" ht="15.75">
      <c r="A82" s="45" t="s">
        <v>68</v>
      </c>
      <c r="B82" s="35">
        <v>680.308</v>
      </c>
      <c r="C82" s="35">
        <v>232.65565</v>
      </c>
      <c r="D82" s="73"/>
      <c r="E82" s="55"/>
      <c r="F82" s="34"/>
      <c r="G82" s="34"/>
      <c r="H82" s="34"/>
      <c r="I82" s="39"/>
    </row>
    <row r="83" spans="1:9" s="37" customFormat="1" ht="15.75">
      <c r="A83" s="40" t="s">
        <v>101</v>
      </c>
      <c r="B83" s="35">
        <v>411.9</v>
      </c>
      <c r="C83" s="35">
        <v>272.38956</v>
      </c>
      <c r="D83" s="73"/>
      <c r="E83" s="55"/>
      <c r="F83" s="34"/>
      <c r="G83" s="34"/>
      <c r="H83" s="34"/>
      <c r="I83" s="39"/>
    </row>
    <row r="84" spans="1:9" s="37" customFormat="1" ht="15.75">
      <c r="A84" s="45" t="s">
        <v>91</v>
      </c>
      <c r="B84" s="35">
        <v>6829.5</v>
      </c>
      <c r="C84" s="35">
        <v>6287.40375</v>
      </c>
      <c r="D84" s="73">
        <v>666.1</v>
      </c>
      <c r="E84" s="55"/>
      <c r="F84" s="34"/>
      <c r="G84" s="34"/>
      <c r="H84" s="34"/>
      <c r="I84" s="39"/>
    </row>
    <row r="85" spans="1:9" s="37" customFormat="1" ht="15.75">
      <c r="A85" s="45" t="s">
        <v>100</v>
      </c>
      <c r="B85" s="35"/>
      <c r="C85" s="35"/>
      <c r="D85" s="73"/>
      <c r="E85" s="55"/>
      <c r="F85" s="34"/>
      <c r="G85" s="34"/>
      <c r="H85" s="34"/>
      <c r="I85" s="39"/>
    </row>
    <row r="86" spans="1:9" s="37" customFormat="1" ht="15.75">
      <c r="A86" s="45" t="s">
        <v>106</v>
      </c>
      <c r="B86" s="35">
        <v>16651.3</v>
      </c>
      <c r="C86" s="35">
        <v>0</v>
      </c>
      <c r="D86" s="73"/>
      <c r="E86" s="55"/>
      <c r="F86" s="34"/>
      <c r="G86" s="34"/>
      <c r="H86" s="34"/>
      <c r="I86" s="39"/>
    </row>
    <row r="87" spans="1:9" s="37" customFormat="1" ht="15.75">
      <c r="A87" s="58" t="s">
        <v>64</v>
      </c>
      <c r="B87" s="34">
        <f>B89+B92+B93+B94+B66</f>
        <v>317.398</v>
      </c>
      <c r="C87" s="34">
        <f>C89+C92+C93+C94+C66</f>
        <v>51.3468</v>
      </c>
      <c r="D87" s="78">
        <f>D88+D89+D93+D94+D95+D92+D90</f>
        <v>872.5</v>
      </c>
      <c r="E87" s="54">
        <f>E88+E89+E93+E94+E95+E92+E90</f>
        <v>422.5</v>
      </c>
      <c r="F87" s="34" t="e">
        <f>+F88+F89+F93+F94+F95+F92+F90+F91</f>
        <v>#DIV/0!</v>
      </c>
      <c r="G87" s="34" t="e">
        <f>+G88+G89+G93+G94+G95+G92+G90+G91</f>
        <v>#DIV/0!</v>
      </c>
      <c r="H87" s="34">
        <f>+H88+H89+H93+H94+H95+H92+H90+H91</f>
        <v>5.841363768336352</v>
      </c>
      <c r="I87" s="34">
        <f>+I88+I89+I93+I94+I95+I92+I90+I91</f>
        <v>0</v>
      </c>
    </row>
    <row r="88" spans="1:9" s="37" customFormat="1" ht="15.75">
      <c r="A88" s="44" t="s">
        <v>47</v>
      </c>
      <c r="B88" s="35">
        <v>0</v>
      </c>
      <c r="C88" s="35">
        <v>0</v>
      </c>
      <c r="D88" s="73"/>
      <c r="E88" s="55"/>
      <c r="F88" s="34"/>
      <c r="G88" s="34"/>
      <c r="H88" s="34">
        <f t="shared" si="7"/>
        <v>0</v>
      </c>
      <c r="I88" s="36"/>
    </row>
    <row r="89" spans="1:9" s="37" customFormat="1" ht="31.5">
      <c r="A89" s="44" t="s">
        <v>82</v>
      </c>
      <c r="B89" s="35">
        <v>132.098</v>
      </c>
      <c r="C89" s="35">
        <v>32.952</v>
      </c>
      <c r="D89" s="73">
        <v>30</v>
      </c>
      <c r="E89" s="55"/>
      <c r="F89" s="34">
        <f t="shared" si="5"/>
        <v>0</v>
      </c>
      <c r="G89" s="34">
        <f t="shared" si="6"/>
        <v>0</v>
      </c>
      <c r="H89" s="34">
        <f t="shared" si="7"/>
        <v>0</v>
      </c>
      <c r="I89" s="39"/>
    </row>
    <row r="90" spans="1:9" s="37" customFormat="1" ht="15.75">
      <c r="A90" s="44" t="s">
        <v>122</v>
      </c>
      <c r="B90" s="35"/>
      <c r="C90" s="35"/>
      <c r="D90" s="73">
        <v>300</v>
      </c>
      <c r="E90" s="55"/>
      <c r="F90" s="34"/>
      <c r="G90" s="34"/>
      <c r="H90" s="34"/>
      <c r="I90" s="39"/>
    </row>
    <row r="91" spans="1:9" s="37" customFormat="1" ht="15.75">
      <c r="A91" s="44" t="s">
        <v>87</v>
      </c>
      <c r="B91" s="35"/>
      <c r="C91" s="35"/>
      <c r="D91" s="73"/>
      <c r="E91" s="55"/>
      <c r="F91" s="34"/>
      <c r="G91" s="34"/>
      <c r="H91" s="34"/>
      <c r="I91" s="39"/>
    </row>
    <row r="92" spans="1:9" s="37" customFormat="1" ht="31.5">
      <c r="A92" s="44" t="s">
        <v>83</v>
      </c>
      <c r="B92" s="35"/>
      <c r="C92" s="35"/>
      <c r="D92" s="73">
        <v>0</v>
      </c>
      <c r="E92" s="55">
        <v>0</v>
      </c>
      <c r="F92" s="34"/>
      <c r="G92" s="34"/>
      <c r="H92" s="34"/>
      <c r="I92" s="39"/>
    </row>
    <row r="93" spans="1:11" s="37" customFormat="1" ht="15.75">
      <c r="A93" s="44" t="s">
        <v>48</v>
      </c>
      <c r="B93" s="35">
        <v>166.8</v>
      </c>
      <c r="C93" s="35">
        <v>7.6818</v>
      </c>
      <c r="D93" s="73">
        <v>392.5</v>
      </c>
      <c r="E93" s="55">
        <v>392.5</v>
      </c>
      <c r="F93" s="34"/>
      <c r="G93" s="34">
        <f t="shared" si="6"/>
        <v>100</v>
      </c>
      <c r="H93" s="34">
        <f t="shared" si="7"/>
        <v>5.4265923765018185</v>
      </c>
      <c r="I93" s="39"/>
      <c r="J93" s="84"/>
      <c r="K93" s="85"/>
    </row>
    <row r="94" spans="1:9" s="37" customFormat="1" ht="15.75">
      <c r="A94" s="44" t="s">
        <v>49</v>
      </c>
      <c r="B94" s="35">
        <v>18.5</v>
      </c>
      <c r="C94" s="35">
        <v>10.713</v>
      </c>
      <c r="D94" s="73">
        <v>0</v>
      </c>
      <c r="E94" s="55">
        <v>0</v>
      </c>
      <c r="F94" s="34">
        <f>E94/B94*100</f>
        <v>0</v>
      </c>
      <c r="G94" s="34" t="e">
        <f t="shared" si="6"/>
        <v>#DIV/0!</v>
      </c>
      <c r="H94" s="34">
        <f t="shared" si="7"/>
        <v>0</v>
      </c>
      <c r="I94" s="39"/>
    </row>
    <row r="95" spans="1:9" s="37" customFormat="1" ht="36.75" customHeight="1">
      <c r="A95" s="44" t="s">
        <v>121</v>
      </c>
      <c r="B95" s="35"/>
      <c r="C95" s="35"/>
      <c r="D95" s="73">
        <v>150</v>
      </c>
      <c r="E95" s="55">
        <v>30</v>
      </c>
      <c r="F95" s="34" t="e">
        <f>E95/B95*100</f>
        <v>#DIV/0!</v>
      </c>
      <c r="G95" s="34">
        <f t="shared" si="6"/>
        <v>20</v>
      </c>
      <c r="H95" s="34">
        <f t="shared" si="7"/>
        <v>0.4147713918345339</v>
      </c>
      <c r="I95" s="39"/>
    </row>
    <row r="96" spans="1:9" s="37" customFormat="1" ht="31.5">
      <c r="A96" s="43" t="s">
        <v>50</v>
      </c>
      <c r="B96" s="35">
        <v>10</v>
      </c>
      <c r="C96" s="35">
        <v>0</v>
      </c>
      <c r="D96" s="73">
        <v>5</v>
      </c>
      <c r="E96" s="55"/>
      <c r="F96" s="34">
        <f t="shared" si="5"/>
        <v>0</v>
      </c>
      <c r="G96" s="34">
        <f t="shared" si="6"/>
        <v>0</v>
      </c>
      <c r="H96" s="34">
        <f t="shared" si="7"/>
        <v>0</v>
      </c>
      <c r="I96" s="39"/>
    </row>
    <row r="97" spans="1:9" s="37" customFormat="1" ht="15.75">
      <c r="A97" s="59" t="s">
        <v>51</v>
      </c>
      <c r="B97" s="60">
        <f>B98+B99+B100+B102+B104+B105+B103+B107</f>
        <v>697.7</v>
      </c>
      <c r="C97" s="60">
        <f>C98+C99+C100+C102+C104+C105+C103+C107</f>
        <v>277.36101</v>
      </c>
      <c r="D97" s="78">
        <f>D98+D99+D100+D102+D104+D105+D103+D107+D101</f>
        <v>1286.3000000000002</v>
      </c>
      <c r="E97" s="54">
        <f>E98+E99+E100+E102+E104+E105+E103+E107+E101</f>
        <v>181.6</v>
      </c>
      <c r="F97" s="60" t="e">
        <f>F98+F99+F102+F104+F105+F100+F103</f>
        <v>#DIV/0!</v>
      </c>
      <c r="G97" s="60" t="e">
        <f>G98+G99+G102+G104+G105+G100+G103</f>
        <v>#DIV/0!</v>
      </c>
      <c r="H97" s="60">
        <f>H98+H99+H102+H104+H105+H100+H103</f>
        <v>2.5107494919050453</v>
      </c>
      <c r="I97" s="60">
        <f>I98+I99+I102+I104+I105+I100+I103</f>
        <v>0</v>
      </c>
    </row>
    <row r="98" spans="1:11" s="37" customFormat="1" ht="15.75">
      <c r="A98" s="61" t="s">
        <v>59</v>
      </c>
      <c r="B98" s="62">
        <f>268.2+83.8</f>
        <v>352</v>
      </c>
      <c r="C98" s="62">
        <f>133.24521+50.87171</f>
        <v>184.11692</v>
      </c>
      <c r="D98" s="73">
        <v>832.1</v>
      </c>
      <c r="E98" s="73">
        <v>115.6</v>
      </c>
      <c r="F98" s="60">
        <f t="shared" si="5"/>
        <v>32.840909090909086</v>
      </c>
      <c r="G98" s="60">
        <f t="shared" si="6"/>
        <v>13.892560990265594</v>
      </c>
      <c r="H98" s="60">
        <f t="shared" si="7"/>
        <v>1.5982524298690706</v>
      </c>
      <c r="I98" s="63"/>
      <c r="J98" s="86" t="s">
        <v>123</v>
      </c>
      <c r="K98" s="87"/>
    </row>
    <row r="99" spans="1:9" s="37" customFormat="1" ht="15.75">
      <c r="A99" s="64" t="s">
        <v>52</v>
      </c>
      <c r="B99" s="62">
        <f>78.7+27.6</f>
        <v>106.30000000000001</v>
      </c>
      <c r="C99" s="62">
        <f>39.56546+13.12811</f>
        <v>52.69357</v>
      </c>
      <c r="D99" s="73">
        <v>251.3</v>
      </c>
      <c r="E99" s="73">
        <v>35</v>
      </c>
      <c r="F99" s="60">
        <f t="shared" si="5"/>
        <v>32.92568203198494</v>
      </c>
      <c r="G99" s="60">
        <f t="shared" si="6"/>
        <v>13.92757660167131</v>
      </c>
      <c r="H99" s="60">
        <f t="shared" si="7"/>
        <v>0.48389995714028955</v>
      </c>
      <c r="I99" s="63"/>
    </row>
    <row r="100" spans="1:9" s="37" customFormat="1" ht="19.5" customHeight="1">
      <c r="A100" s="65" t="s">
        <v>97</v>
      </c>
      <c r="B100" s="62">
        <v>34.1</v>
      </c>
      <c r="C100" s="62">
        <v>29.94948</v>
      </c>
      <c r="D100" s="73"/>
      <c r="E100" s="55"/>
      <c r="F100" s="60">
        <f t="shared" si="5"/>
        <v>0</v>
      </c>
      <c r="G100" s="60" t="e">
        <f t="shared" si="6"/>
        <v>#DIV/0!</v>
      </c>
      <c r="H100" s="60">
        <f t="shared" si="7"/>
        <v>0</v>
      </c>
      <c r="I100" s="63"/>
    </row>
    <row r="101" spans="1:9" s="37" customFormat="1" ht="19.5" customHeight="1">
      <c r="A101" s="70" t="s">
        <v>105</v>
      </c>
      <c r="B101" s="62"/>
      <c r="C101" s="62"/>
      <c r="D101" s="73">
        <v>40</v>
      </c>
      <c r="E101" s="55"/>
      <c r="F101" s="60"/>
      <c r="G101" s="60"/>
      <c r="H101" s="60"/>
      <c r="I101" s="63"/>
    </row>
    <row r="102" spans="1:9" s="37" customFormat="1" ht="15.75">
      <c r="A102" s="65" t="s">
        <v>32</v>
      </c>
      <c r="B102" s="62">
        <v>130.7</v>
      </c>
      <c r="C102" s="62">
        <v>0.89604</v>
      </c>
      <c r="D102" s="73">
        <v>130.7</v>
      </c>
      <c r="E102" s="55">
        <v>30</v>
      </c>
      <c r="F102" s="60">
        <f t="shared" si="5"/>
        <v>22.953328232593726</v>
      </c>
      <c r="G102" s="60">
        <f t="shared" si="6"/>
        <v>22.953328232593726</v>
      </c>
      <c r="H102" s="60">
        <f t="shared" si="7"/>
        <v>0.4147713918345339</v>
      </c>
      <c r="I102" s="63"/>
    </row>
    <row r="103" spans="1:9" s="37" customFormat="1" ht="15.75">
      <c r="A103" s="65" t="s">
        <v>67</v>
      </c>
      <c r="B103" s="62">
        <v>0</v>
      </c>
      <c r="C103" s="62">
        <v>0</v>
      </c>
      <c r="D103" s="73">
        <v>0</v>
      </c>
      <c r="E103" s="55">
        <v>0</v>
      </c>
      <c r="F103" s="60" t="e">
        <f t="shared" si="5"/>
        <v>#DIV/0!</v>
      </c>
      <c r="G103" s="60" t="e">
        <f t="shared" si="6"/>
        <v>#DIV/0!</v>
      </c>
      <c r="H103" s="60"/>
      <c r="I103" s="63"/>
    </row>
    <row r="104" spans="1:9" s="37" customFormat="1" ht="15.75">
      <c r="A104" s="65" t="s">
        <v>28</v>
      </c>
      <c r="B104" s="62">
        <f>65.1+8.5</f>
        <v>73.6</v>
      </c>
      <c r="C104" s="62">
        <v>9.7</v>
      </c>
      <c r="D104" s="73">
        <v>31.2</v>
      </c>
      <c r="E104" s="55"/>
      <c r="F104" s="60">
        <f t="shared" si="5"/>
        <v>0</v>
      </c>
      <c r="G104" s="60">
        <f t="shared" si="6"/>
        <v>0</v>
      </c>
      <c r="H104" s="60">
        <f t="shared" si="7"/>
        <v>0</v>
      </c>
      <c r="I104" s="63"/>
    </row>
    <row r="105" spans="1:9" s="37" customFormat="1" ht="15.75">
      <c r="A105" s="65" t="s">
        <v>33</v>
      </c>
      <c r="B105" s="62">
        <v>1</v>
      </c>
      <c r="C105" s="62">
        <v>0.005</v>
      </c>
      <c r="D105" s="73">
        <v>1</v>
      </c>
      <c r="E105" s="55">
        <v>1</v>
      </c>
      <c r="F105" s="60">
        <f t="shared" si="5"/>
        <v>100</v>
      </c>
      <c r="G105" s="60">
        <f t="shared" si="6"/>
        <v>100</v>
      </c>
      <c r="H105" s="60">
        <f t="shared" si="7"/>
        <v>0.01382571306115113</v>
      </c>
      <c r="I105" s="66"/>
    </row>
    <row r="106" spans="1:9" s="37" customFormat="1" ht="15.75">
      <c r="A106" s="67" t="s">
        <v>58</v>
      </c>
      <c r="B106" s="62"/>
      <c r="C106" s="62"/>
      <c r="D106" s="73"/>
      <c r="E106" s="55"/>
      <c r="F106" s="60" t="e">
        <f t="shared" si="5"/>
        <v>#DIV/0!</v>
      </c>
      <c r="G106" s="60" t="e">
        <f t="shared" si="6"/>
        <v>#DIV/0!</v>
      </c>
      <c r="H106" s="60">
        <f t="shared" si="7"/>
        <v>0</v>
      </c>
      <c r="I106" s="66"/>
    </row>
    <row r="107" spans="1:9" s="37" customFormat="1" ht="15.75">
      <c r="A107" s="68" t="s">
        <v>85</v>
      </c>
      <c r="B107" s="62"/>
      <c r="C107" s="62"/>
      <c r="D107" s="73"/>
      <c r="E107" s="55"/>
      <c r="F107" s="60"/>
      <c r="G107" s="60"/>
      <c r="H107" s="60"/>
      <c r="I107" s="66"/>
    </row>
    <row r="108" spans="1:9" s="37" customFormat="1" ht="31.5">
      <c r="A108" s="69" t="s">
        <v>53</v>
      </c>
      <c r="B108" s="62"/>
      <c r="C108" s="62"/>
      <c r="D108" s="73"/>
      <c r="E108" s="55"/>
      <c r="F108" s="60" t="e">
        <f t="shared" si="5"/>
        <v>#DIV/0!</v>
      </c>
      <c r="G108" s="60" t="e">
        <f t="shared" si="6"/>
        <v>#DIV/0!</v>
      </c>
      <c r="H108" s="60">
        <f t="shared" si="7"/>
        <v>0</v>
      </c>
      <c r="I108" s="66"/>
    </row>
    <row r="109" spans="1:9" s="37" customFormat="1" ht="15.75">
      <c r="A109" s="43" t="s">
        <v>8</v>
      </c>
      <c r="B109" s="34">
        <v>273</v>
      </c>
      <c r="C109" s="34">
        <v>180.03712</v>
      </c>
      <c r="D109" s="78">
        <v>273</v>
      </c>
      <c r="E109" s="54">
        <v>273</v>
      </c>
      <c r="F109" s="34">
        <f t="shared" si="5"/>
        <v>100</v>
      </c>
      <c r="G109" s="34">
        <f t="shared" si="6"/>
        <v>100</v>
      </c>
      <c r="H109" s="34">
        <f t="shared" si="7"/>
        <v>3.7744196656942584</v>
      </c>
      <c r="I109" s="39"/>
    </row>
    <row r="110" spans="1:9" s="37" customFormat="1" ht="15.75">
      <c r="A110" s="43" t="s">
        <v>119</v>
      </c>
      <c r="B110" s="34"/>
      <c r="C110" s="34"/>
      <c r="D110" s="78">
        <v>300</v>
      </c>
      <c r="E110" s="54">
        <v>100</v>
      </c>
      <c r="F110" s="34" t="e">
        <f t="shared" si="5"/>
        <v>#DIV/0!</v>
      </c>
      <c r="G110" s="34">
        <f t="shared" si="6"/>
        <v>33.33333333333333</v>
      </c>
      <c r="H110" s="34">
        <f t="shared" si="7"/>
        <v>1.3825713061151128</v>
      </c>
      <c r="I110" s="39"/>
    </row>
    <row r="111" spans="1:9" s="37" customFormat="1" ht="19.5" customHeight="1">
      <c r="A111" s="43" t="s">
        <v>54</v>
      </c>
      <c r="B111" s="34"/>
      <c r="C111" s="34">
        <v>0</v>
      </c>
      <c r="D111" s="78">
        <v>5</v>
      </c>
      <c r="E111" s="54"/>
      <c r="F111" s="34" t="e">
        <f t="shared" si="5"/>
        <v>#DIV/0!</v>
      </c>
      <c r="G111" s="34">
        <f t="shared" si="6"/>
        <v>0</v>
      </c>
      <c r="H111" s="34">
        <f t="shared" si="7"/>
        <v>0</v>
      </c>
      <c r="I111" s="36"/>
    </row>
    <row r="112" spans="1:9" s="37" customFormat="1" ht="15.75">
      <c r="A112" s="43"/>
      <c r="B112" s="35"/>
      <c r="C112" s="35"/>
      <c r="D112" s="73"/>
      <c r="E112" s="55"/>
      <c r="F112" s="34" t="e">
        <f t="shared" si="5"/>
        <v>#DIV/0!</v>
      </c>
      <c r="G112" s="34" t="e">
        <f t="shared" si="6"/>
        <v>#DIV/0!</v>
      </c>
      <c r="H112" s="34">
        <f t="shared" si="7"/>
        <v>0</v>
      </c>
      <c r="I112" s="39"/>
    </row>
    <row r="113" spans="1:9" s="37" customFormat="1" ht="15.75">
      <c r="A113" s="42"/>
      <c r="B113" s="35"/>
      <c r="C113" s="35"/>
      <c r="D113" s="73"/>
      <c r="E113" s="55"/>
      <c r="F113" s="34" t="e">
        <f t="shared" si="5"/>
        <v>#DIV/0!</v>
      </c>
      <c r="G113" s="34" t="e">
        <f t="shared" si="6"/>
        <v>#DIV/0!</v>
      </c>
      <c r="H113" s="34">
        <f t="shared" si="7"/>
        <v>0</v>
      </c>
      <c r="I113" s="39"/>
    </row>
    <row r="114" spans="1:9" s="37" customFormat="1" ht="47.25">
      <c r="A114" s="42" t="s">
        <v>55</v>
      </c>
      <c r="B114" s="35">
        <v>1</v>
      </c>
      <c r="C114" s="35">
        <v>0</v>
      </c>
      <c r="D114" s="73">
        <v>2</v>
      </c>
      <c r="E114" s="55">
        <v>2</v>
      </c>
      <c r="F114" s="34">
        <f t="shared" si="5"/>
        <v>200</v>
      </c>
      <c r="G114" s="34">
        <f t="shared" si="6"/>
        <v>100</v>
      </c>
      <c r="H114" s="34">
        <f t="shared" si="7"/>
        <v>0.02765142612230226</v>
      </c>
      <c r="I114" s="39"/>
    </row>
    <row r="115" spans="1:9" s="37" customFormat="1" ht="15.75">
      <c r="A115" s="36" t="s">
        <v>9</v>
      </c>
      <c r="B115" s="35">
        <f>SUM(B7-B33)</f>
        <v>-977.0795799999978</v>
      </c>
      <c r="C115" s="35">
        <f>SUM(C7-C33)</f>
        <v>398.0315300000002</v>
      </c>
      <c r="D115" s="73">
        <f>SUM(D7-D33)</f>
        <v>-3062.4999999999973</v>
      </c>
      <c r="E115" s="55">
        <f>SUM(E7-E33)</f>
        <v>9.094947017729282E-13</v>
      </c>
      <c r="F115" s="34">
        <f>E115/B115*100</f>
        <v>-9.308297096669754E-14</v>
      </c>
      <c r="G115" s="34">
        <f>E115/D115*100</f>
        <v>-2.969778618034054E-14</v>
      </c>
      <c r="H115" s="47" t="s">
        <v>17</v>
      </c>
      <c r="I115" s="39"/>
    </row>
    <row r="116" spans="1:9" s="37" customFormat="1" ht="31.5">
      <c r="A116" s="48" t="s">
        <v>10</v>
      </c>
      <c r="B116" s="35">
        <f>B117-B118+B119</f>
        <v>0</v>
      </c>
      <c r="C116" s="35">
        <f>C117-C118+C119</f>
        <v>0</v>
      </c>
      <c r="D116" s="73">
        <f>D117-D118+D119</f>
        <v>0</v>
      </c>
      <c r="E116" s="55">
        <f>E117-E118+E119</f>
        <v>0</v>
      </c>
      <c r="F116" s="34" t="e">
        <f>E116/B116*100</f>
        <v>#DIV/0!</v>
      </c>
      <c r="G116" s="34"/>
      <c r="H116" s="47" t="s">
        <v>17</v>
      </c>
      <c r="I116" s="39"/>
    </row>
    <row r="117" spans="1:9" s="37" customFormat="1" ht="15.75">
      <c r="A117" s="39" t="s">
        <v>11</v>
      </c>
      <c r="B117" s="35"/>
      <c r="C117" s="35"/>
      <c r="D117" s="73"/>
      <c r="E117" s="55"/>
      <c r="F117" s="34" t="e">
        <f>E117/B117*100</f>
        <v>#DIV/0!</v>
      </c>
      <c r="G117" s="34" t="e">
        <f>E117/D117*100</f>
        <v>#DIV/0!</v>
      </c>
      <c r="H117" s="47" t="s">
        <v>17</v>
      </c>
      <c r="I117" s="39"/>
    </row>
    <row r="118" spans="1:9" s="37" customFormat="1" ht="15.75">
      <c r="A118" s="39" t="s">
        <v>12</v>
      </c>
      <c r="B118" s="35"/>
      <c r="C118" s="35"/>
      <c r="D118" s="73"/>
      <c r="E118" s="55"/>
      <c r="F118" s="34" t="e">
        <f>E118/B118*100</f>
        <v>#DIV/0!</v>
      </c>
      <c r="G118" s="34" t="e">
        <f>E118/D118*100</f>
        <v>#DIV/0!</v>
      </c>
      <c r="H118" s="47" t="s">
        <v>17</v>
      </c>
      <c r="I118" s="39"/>
    </row>
    <row r="119" spans="1:9" s="37" customFormat="1" ht="15.75">
      <c r="A119" s="49" t="s">
        <v>13</v>
      </c>
      <c r="B119" s="35"/>
      <c r="C119" s="35"/>
      <c r="D119" s="73"/>
      <c r="E119" s="55"/>
      <c r="F119" s="34" t="e">
        <f>E119/B119*100</f>
        <v>#DIV/0!</v>
      </c>
      <c r="G119" s="34">
        <v>0</v>
      </c>
      <c r="H119" s="47" t="s">
        <v>17</v>
      </c>
      <c r="I119" s="39"/>
    </row>
    <row r="120" spans="4:5" s="24" customFormat="1" ht="15.75">
      <c r="D120" s="74"/>
      <c r="E120" s="51"/>
    </row>
    <row r="121" spans="1:7" s="24" customFormat="1" ht="15.75" hidden="1">
      <c r="A121" s="81" t="s">
        <v>77</v>
      </c>
      <c r="B121" s="81"/>
      <c r="C121" s="81"/>
      <c r="D121" s="81"/>
      <c r="E121" s="81"/>
      <c r="F121" s="81"/>
      <c r="G121" s="28"/>
    </row>
    <row r="122" spans="1:7" s="24" customFormat="1" ht="15.75" hidden="1">
      <c r="A122" s="81" t="s">
        <v>69</v>
      </c>
      <c r="B122" s="81"/>
      <c r="C122" s="81"/>
      <c r="D122" s="81"/>
      <c r="E122" s="81"/>
      <c r="F122" s="81"/>
      <c r="G122" s="28"/>
    </row>
    <row r="123" spans="4:7" s="24" customFormat="1" ht="15.75" hidden="1">
      <c r="D123" s="74"/>
      <c r="E123" s="51"/>
      <c r="G123" s="29" t="s">
        <v>5</v>
      </c>
    </row>
    <row r="124" spans="1:7" s="24" customFormat="1" ht="15.75" hidden="1">
      <c r="A124" s="82" t="s">
        <v>70</v>
      </c>
      <c r="B124" s="82"/>
      <c r="C124" s="82"/>
      <c r="D124" s="82"/>
      <c r="E124" s="82"/>
      <c r="F124" s="82"/>
      <c r="G124" s="30"/>
    </row>
    <row r="125" spans="1:7" s="24" customFormat="1" ht="15.75" hidden="1">
      <c r="A125" s="83" t="s">
        <v>71</v>
      </c>
      <c r="B125" s="83"/>
      <c r="C125" s="83"/>
      <c r="D125" s="83"/>
      <c r="E125" s="83"/>
      <c r="F125" s="83"/>
      <c r="G125" s="31"/>
    </row>
    <row r="126" spans="1:7" s="24" customFormat="1" ht="15.75" hidden="1">
      <c r="A126" s="83" t="s">
        <v>60</v>
      </c>
      <c r="B126" s="83"/>
      <c r="C126" s="83"/>
      <c r="D126" s="83"/>
      <c r="E126" s="83"/>
      <c r="F126" s="83"/>
      <c r="G126" s="31"/>
    </row>
    <row r="127" spans="1:7" s="24" customFormat="1" ht="15.75" hidden="1">
      <c r="A127" s="83" t="s">
        <v>61</v>
      </c>
      <c r="B127" s="83"/>
      <c r="C127" s="83"/>
      <c r="D127" s="83"/>
      <c r="E127" s="83"/>
      <c r="F127" s="83"/>
      <c r="G127" s="31"/>
    </row>
    <row r="128" spans="1:7" s="24" customFormat="1" ht="15.75" hidden="1">
      <c r="A128" s="82" t="s">
        <v>72</v>
      </c>
      <c r="B128" s="82"/>
      <c r="C128" s="82"/>
      <c r="D128" s="82"/>
      <c r="E128" s="82"/>
      <c r="F128" s="82"/>
      <c r="G128" s="30"/>
    </row>
    <row r="129" spans="1:7" s="24" customFormat="1" ht="15.75" hidden="1">
      <c r="A129" s="82" t="s">
        <v>73</v>
      </c>
      <c r="B129" s="82"/>
      <c r="C129" s="82"/>
      <c r="D129" s="82"/>
      <c r="E129" s="82"/>
      <c r="F129" s="82"/>
      <c r="G129" s="30"/>
    </row>
    <row r="130" spans="1:7" s="24" customFormat="1" ht="15.75" hidden="1">
      <c r="A130" s="82" t="s">
        <v>74</v>
      </c>
      <c r="B130" s="82"/>
      <c r="C130" s="82"/>
      <c r="D130" s="82"/>
      <c r="E130" s="82"/>
      <c r="F130" s="82"/>
      <c r="G130" s="30"/>
    </row>
    <row r="131" spans="4:5" s="24" customFormat="1" ht="15.75">
      <c r="D131" s="74"/>
      <c r="E131" s="51"/>
    </row>
  </sheetData>
  <sheetProtection/>
  <mergeCells count="12">
    <mergeCell ref="A2:I2"/>
    <mergeCell ref="J93:K93"/>
    <mergeCell ref="A121:F121"/>
    <mergeCell ref="A122:F122"/>
    <mergeCell ref="A124:F124"/>
    <mergeCell ref="A125:F125"/>
    <mergeCell ref="A126:F126"/>
    <mergeCell ref="J98:K98"/>
    <mergeCell ref="A127:F127"/>
    <mergeCell ref="A128:F128"/>
    <mergeCell ref="A129:F129"/>
    <mergeCell ref="A130:F130"/>
  </mergeCells>
  <printOptions/>
  <pageMargins left="0" right="0" top="0" bottom="0" header="0.5118110236220472" footer="0.5118110236220472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31"/>
  <sheetViews>
    <sheetView zoomScalePageLayoutView="0" workbookViewId="0" topLeftCell="A92">
      <selection activeCell="D33" sqref="D33:D115"/>
    </sheetView>
  </sheetViews>
  <sheetFormatPr defaultColWidth="8.875" defaultRowHeight="12.75"/>
  <cols>
    <col min="1" max="1" width="41.00390625" style="1" customWidth="1"/>
    <col min="2" max="2" width="13.375" style="1" customWidth="1"/>
    <col min="3" max="3" width="11.875" style="1" customWidth="1"/>
    <col min="4" max="4" width="13.375" style="74" customWidth="1"/>
    <col min="5" max="5" width="10.75390625" style="51" customWidth="1"/>
    <col min="6" max="6" width="14.75390625" style="1" customWidth="1"/>
    <col min="7" max="7" width="17.00390625" style="1" customWidth="1"/>
    <col min="8" max="8" width="15.25390625" style="1" customWidth="1"/>
    <col min="9" max="9" width="12.75390625" style="1" customWidth="1"/>
    <col min="10" max="16384" width="8.875" style="1" customWidth="1"/>
  </cols>
  <sheetData>
    <row r="2" spans="1:9" s="5" customFormat="1" ht="39" customHeight="1">
      <c r="A2" s="80" t="s">
        <v>107</v>
      </c>
      <c r="B2" s="80"/>
      <c r="C2" s="80"/>
      <c r="D2" s="80"/>
      <c r="E2" s="80"/>
      <c r="F2" s="80"/>
      <c r="G2" s="80"/>
      <c r="H2" s="80"/>
      <c r="I2" s="80"/>
    </row>
    <row r="3" spans="4:5" s="5" customFormat="1" ht="15.75">
      <c r="D3" s="75"/>
      <c r="E3" s="50"/>
    </row>
    <row r="4" spans="1:9" ht="18.75">
      <c r="A4" s="7"/>
      <c r="B4" s="5"/>
      <c r="C4" s="5"/>
      <c r="D4" s="75"/>
      <c r="H4" s="6"/>
      <c r="I4" s="17" t="s">
        <v>5</v>
      </c>
    </row>
    <row r="5" spans="1:9" ht="113.25" customHeight="1">
      <c r="A5" s="2" t="s">
        <v>0</v>
      </c>
      <c r="B5" s="2" t="s">
        <v>108</v>
      </c>
      <c r="C5" s="2" t="s">
        <v>109</v>
      </c>
      <c r="D5" s="76" t="s">
        <v>110</v>
      </c>
      <c r="E5" s="52" t="s">
        <v>111</v>
      </c>
      <c r="F5" s="2" t="s">
        <v>112</v>
      </c>
      <c r="G5" s="2" t="s">
        <v>113</v>
      </c>
      <c r="H5" s="2" t="s">
        <v>114</v>
      </c>
      <c r="I5" s="2" t="s">
        <v>115</v>
      </c>
    </row>
    <row r="6" spans="1:9" s="9" customFormat="1" ht="15.75">
      <c r="A6" s="8">
        <v>1</v>
      </c>
      <c r="B6" s="8">
        <v>2</v>
      </c>
      <c r="C6" s="8">
        <v>3</v>
      </c>
      <c r="D6" s="77">
        <v>4</v>
      </c>
      <c r="E6" s="53">
        <v>5</v>
      </c>
      <c r="F6" s="8">
        <v>6</v>
      </c>
      <c r="G6" s="8">
        <v>7</v>
      </c>
      <c r="H6" s="8">
        <v>8</v>
      </c>
      <c r="I6" s="8">
        <v>9</v>
      </c>
    </row>
    <row r="7" spans="1:9" ht="15.75">
      <c r="A7" s="10" t="s">
        <v>15</v>
      </c>
      <c r="B7" s="13">
        <f>B8+B21</f>
        <v>31136.576900000004</v>
      </c>
      <c r="C7" s="13">
        <f>C8+C21</f>
        <v>11621.48389</v>
      </c>
      <c r="D7" s="78">
        <f>D8+D21+D32+D20</f>
        <v>7232.900000000001</v>
      </c>
      <c r="E7" s="54">
        <f>E8+E21+E32+E20</f>
        <v>7232.900000000001</v>
      </c>
      <c r="F7" s="13">
        <f>E7/B7*100</f>
        <v>23.22959271736772</v>
      </c>
      <c r="G7" s="13">
        <f>E7/D7*100</f>
        <v>100</v>
      </c>
      <c r="H7" s="13">
        <f>E7/$E$7*100</f>
        <v>100</v>
      </c>
      <c r="I7" s="10"/>
    </row>
    <row r="8" spans="1:9" ht="15.75">
      <c r="A8" s="3" t="s">
        <v>1</v>
      </c>
      <c r="B8" s="16">
        <f>B9+B15</f>
        <v>2395</v>
      </c>
      <c r="C8" s="16">
        <f>C9+C15</f>
        <v>1463.96154</v>
      </c>
      <c r="D8" s="78">
        <f>D9+D15</f>
        <v>2587</v>
      </c>
      <c r="E8" s="54">
        <f>E9+E15</f>
        <v>2587</v>
      </c>
      <c r="F8" s="14">
        <f>E8/B8*100</f>
        <v>108.01670146137788</v>
      </c>
      <c r="G8" s="14">
        <f>E8/D8*100</f>
        <v>100</v>
      </c>
      <c r="H8" s="14">
        <f>E8/$E$7*100</f>
        <v>35.76711968919797</v>
      </c>
      <c r="I8" s="4"/>
    </row>
    <row r="9" spans="1:9" ht="15.75">
      <c r="A9" s="3" t="s">
        <v>6</v>
      </c>
      <c r="B9" s="16">
        <f>B10+B11+B12+B13+B14</f>
        <v>2297</v>
      </c>
      <c r="C9" s="16">
        <f aca="true" t="shared" si="0" ref="C9:H9">SUM(C10:C14)</f>
        <v>1381.58853</v>
      </c>
      <c r="D9" s="78">
        <f t="shared" si="0"/>
        <v>2489</v>
      </c>
      <c r="E9" s="54">
        <f t="shared" si="0"/>
        <v>2489</v>
      </c>
      <c r="F9" s="16">
        <f t="shared" si="0"/>
        <v>524.5016491613503</v>
      </c>
      <c r="G9" s="16">
        <f t="shared" si="0"/>
        <v>500</v>
      </c>
      <c r="H9" s="16">
        <f t="shared" si="0"/>
        <v>34.412199809205156</v>
      </c>
      <c r="I9" s="4"/>
    </row>
    <row r="10" spans="1:9" ht="15.75">
      <c r="A10" s="4" t="s">
        <v>18</v>
      </c>
      <c r="B10" s="15">
        <v>577</v>
      </c>
      <c r="C10" s="15">
        <v>413.93051</v>
      </c>
      <c r="D10" s="73">
        <v>608</v>
      </c>
      <c r="E10" s="55">
        <v>608</v>
      </c>
      <c r="F10" s="32">
        <f aca="true" t="shared" si="1" ref="F10:F32">E10/B10*100</f>
        <v>105.37261698440207</v>
      </c>
      <c r="G10" s="32">
        <f aca="true" t="shared" si="2" ref="G10:G28">E10/D10*100</f>
        <v>100</v>
      </c>
      <c r="H10" s="32">
        <f aca="true" t="shared" si="3" ref="H10:H32">E10/$E$7*100</f>
        <v>8.406033541179886</v>
      </c>
      <c r="I10" s="4"/>
    </row>
    <row r="11" spans="1:9" ht="15.75">
      <c r="A11" s="4" t="s">
        <v>19</v>
      </c>
      <c r="B11" s="15">
        <v>653</v>
      </c>
      <c r="C11" s="15">
        <v>549.80815</v>
      </c>
      <c r="D11" s="73">
        <v>865</v>
      </c>
      <c r="E11" s="55">
        <v>865</v>
      </c>
      <c r="F11" s="32">
        <f t="shared" si="1"/>
        <v>132.4655436447167</v>
      </c>
      <c r="G11" s="32">
        <f t="shared" si="2"/>
        <v>100</v>
      </c>
      <c r="H11" s="32">
        <f t="shared" si="3"/>
        <v>11.959241797895725</v>
      </c>
      <c r="I11" s="4"/>
    </row>
    <row r="12" spans="1:9" ht="15.75">
      <c r="A12" s="4" t="s">
        <v>20</v>
      </c>
      <c r="B12" s="15">
        <v>232</v>
      </c>
      <c r="C12" s="15">
        <v>63.92555</v>
      </c>
      <c r="D12" s="73">
        <v>212</v>
      </c>
      <c r="E12" s="55">
        <v>212</v>
      </c>
      <c r="F12" s="32">
        <f t="shared" si="1"/>
        <v>91.37931034482759</v>
      </c>
      <c r="G12" s="32">
        <f t="shared" si="2"/>
        <v>100</v>
      </c>
      <c r="H12" s="32">
        <f t="shared" si="3"/>
        <v>2.9310511689640393</v>
      </c>
      <c r="I12" s="4"/>
    </row>
    <row r="13" spans="1:9" ht="15.75">
      <c r="A13" s="4" t="s">
        <v>21</v>
      </c>
      <c r="B13" s="15">
        <v>310</v>
      </c>
      <c r="C13" s="15">
        <v>-283.66093</v>
      </c>
      <c r="D13" s="73">
        <f>148+171</f>
        <v>319</v>
      </c>
      <c r="E13" s="55">
        <f>148+171</f>
        <v>319</v>
      </c>
      <c r="F13" s="32">
        <f t="shared" si="1"/>
        <v>102.90322580645162</v>
      </c>
      <c r="G13" s="32">
        <f t="shared" si="2"/>
        <v>100</v>
      </c>
      <c r="H13" s="32">
        <f t="shared" si="3"/>
        <v>4.41040246650721</v>
      </c>
      <c r="I13" s="4"/>
    </row>
    <row r="14" spans="1:9" ht="15.75">
      <c r="A14" s="4" t="s">
        <v>76</v>
      </c>
      <c r="B14" s="15">
        <v>525</v>
      </c>
      <c r="C14" s="15">
        <v>637.58525</v>
      </c>
      <c r="D14" s="73">
        <v>485</v>
      </c>
      <c r="E14" s="55">
        <v>485</v>
      </c>
      <c r="F14" s="32">
        <f>E14/B14*100</f>
        <v>92.38095238095238</v>
      </c>
      <c r="G14" s="32">
        <f>E14/D14*100</f>
        <v>100</v>
      </c>
      <c r="H14" s="32">
        <f>E14/$E$7*100</f>
        <v>6.705470834658297</v>
      </c>
      <c r="I14" s="4"/>
    </row>
    <row r="15" spans="1:9" ht="15.75">
      <c r="A15" s="3" t="s">
        <v>7</v>
      </c>
      <c r="B15" s="16">
        <f>B16+B17+B18+B19</f>
        <v>98</v>
      </c>
      <c r="C15" s="16">
        <f>C16+C17+C18+C19</f>
        <v>82.37301</v>
      </c>
      <c r="D15" s="78">
        <f>D16+D17+D18</f>
        <v>98</v>
      </c>
      <c r="E15" s="54">
        <f>E16+E17+E18</f>
        <v>98</v>
      </c>
      <c r="F15" s="14">
        <f t="shared" si="1"/>
        <v>100</v>
      </c>
      <c r="G15" s="14">
        <f t="shared" si="2"/>
        <v>100</v>
      </c>
      <c r="H15" s="14">
        <f t="shared" si="3"/>
        <v>1.3549198799928104</v>
      </c>
      <c r="I15" s="4"/>
    </row>
    <row r="16" spans="1:9" ht="15.75">
      <c r="A16" s="4" t="s">
        <v>22</v>
      </c>
      <c r="B16" s="15">
        <v>98</v>
      </c>
      <c r="C16" s="15">
        <v>81.64846</v>
      </c>
      <c r="D16" s="73">
        <v>98</v>
      </c>
      <c r="E16" s="55">
        <v>98</v>
      </c>
      <c r="F16" s="32">
        <f t="shared" si="1"/>
        <v>100</v>
      </c>
      <c r="G16" s="32">
        <f t="shared" si="2"/>
        <v>100</v>
      </c>
      <c r="H16" s="32">
        <f t="shared" si="3"/>
        <v>1.3549198799928104</v>
      </c>
      <c r="I16" s="4"/>
    </row>
    <row r="17" spans="1:9" ht="31.5" customHeight="1">
      <c r="A17" s="11" t="s">
        <v>56</v>
      </c>
      <c r="B17" s="15">
        <v>0</v>
      </c>
      <c r="C17" s="15">
        <v>0.72455</v>
      </c>
      <c r="D17" s="73">
        <v>0</v>
      </c>
      <c r="E17" s="55">
        <v>0</v>
      </c>
      <c r="F17" s="32" t="e">
        <f>E17/B17*100</f>
        <v>#DIV/0!</v>
      </c>
      <c r="G17" s="32" t="e">
        <f>E17/D17*100</f>
        <v>#DIV/0!</v>
      </c>
      <c r="H17" s="32">
        <f>E17/$E$7*100</f>
        <v>0</v>
      </c>
      <c r="I17" s="4"/>
    </row>
    <row r="18" spans="1:9" ht="15.75" customHeight="1">
      <c r="A18" s="11" t="s">
        <v>57</v>
      </c>
      <c r="B18" s="15">
        <v>0</v>
      </c>
      <c r="C18" s="15">
        <v>0</v>
      </c>
      <c r="D18" s="73">
        <v>0</v>
      </c>
      <c r="E18" s="55">
        <v>0</v>
      </c>
      <c r="F18" s="32" t="e">
        <f>E18/B18*100</f>
        <v>#DIV/0!</v>
      </c>
      <c r="G18" s="32" t="e">
        <f>E18/D18*100</f>
        <v>#DIV/0!</v>
      </c>
      <c r="H18" s="32">
        <f>E18/$E$7*100</f>
        <v>0</v>
      </c>
      <c r="I18" s="4"/>
    </row>
    <row r="19" spans="1:9" ht="15.75" customHeight="1">
      <c r="A19" s="11" t="s">
        <v>75</v>
      </c>
      <c r="B19" s="15">
        <v>0</v>
      </c>
      <c r="C19" s="15">
        <v>0</v>
      </c>
      <c r="D19" s="73">
        <v>0</v>
      </c>
      <c r="E19" s="55">
        <v>0</v>
      </c>
      <c r="F19" s="32" t="e">
        <f>E19/B19*100</f>
        <v>#DIV/0!</v>
      </c>
      <c r="G19" s="32" t="e">
        <f>E19/D19*100</f>
        <v>#DIV/0!</v>
      </c>
      <c r="H19" s="32">
        <f>E19/$E$7*100</f>
        <v>0</v>
      </c>
      <c r="I19" s="4"/>
    </row>
    <row r="20" spans="1:9" ht="16.5" customHeight="1">
      <c r="A20" s="12" t="s">
        <v>23</v>
      </c>
      <c r="B20" s="16">
        <v>0</v>
      </c>
      <c r="C20" s="16">
        <v>0</v>
      </c>
      <c r="D20" s="78">
        <v>0</v>
      </c>
      <c r="E20" s="54">
        <v>0</v>
      </c>
      <c r="F20" s="14" t="e">
        <f>E20/B20*100</f>
        <v>#DIV/0!</v>
      </c>
      <c r="G20" s="14" t="e">
        <f>E20/D20*100</f>
        <v>#DIV/0!</v>
      </c>
      <c r="H20" s="14">
        <f>E20/$E$7*100</f>
        <v>0</v>
      </c>
      <c r="I20" s="3"/>
    </row>
    <row r="21" spans="1:9" ht="15.75">
      <c r="A21" s="3" t="s">
        <v>116</v>
      </c>
      <c r="B21" s="16">
        <f>B22+B25+B26+B29+B32</f>
        <v>28741.576900000004</v>
      </c>
      <c r="C21" s="16">
        <f>C22+C25+C26+C29+C31+C32</f>
        <v>10157.52235</v>
      </c>
      <c r="D21" s="78">
        <f>D22+D25+D26+D29+D31+D32</f>
        <v>4645.900000000001</v>
      </c>
      <c r="E21" s="54">
        <f>E22+E25+E26+E29+E31+E32</f>
        <v>4645.900000000001</v>
      </c>
      <c r="F21" s="16">
        <f>F22+F25+F26+F29+F30</f>
        <v>486.50714876236236</v>
      </c>
      <c r="G21" s="16" t="e">
        <f>G22+G25+G26+G29+G30</f>
        <v>#DIV/0!</v>
      </c>
      <c r="H21" s="16">
        <f>H22+H25+H26+H29+H30</f>
        <v>69.65947268730385</v>
      </c>
      <c r="I21" s="16">
        <f>I22+I25+I26+I29+I30</f>
        <v>0</v>
      </c>
    </row>
    <row r="22" spans="1:9" ht="15.75">
      <c r="A22" s="4" t="s">
        <v>88</v>
      </c>
      <c r="B22" s="15">
        <f>B23+B24</f>
        <v>122.39999999999999</v>
      </c>
      <c r="C22" s="15">
        <f>C23+C24</f>
        <v>75.79718</v>
      </c>
      <c r="D22" s="78">
        <f>D23+D24</f>
        <v>127.3</v>
      </c>
      <c r="E22" s="54">
        <f>E23+E24</f>
        <v>127.3</v>
      </c>
      <c r="F22" s="14">
        <f t="shared" si="1"/>
        <v>104.00326797385621</v>
      </c>
      <c r="G22" s="14">
        <f t="shared" si="2"/>
        <v>100</v>
      </c>
      <c r="H22" s="14">
        <f t="shared" si="3"/>
        <v>1.7600132726845388</v>
      </c>
      <c r="I22" s="4"/>
    </row>
    <row r="23" spans="1:9" ht="15.75">
      <c r="A23" s="4" t="s">
        <v>93</v>
      </c>
      <c r="B23" s="15">
        <v>118.6</v>
      </c>
      <c r="C23" s="15">
        <v>71.99718</v>
      </c>
      <c r="D23" s="73">
        <v>123.5</v>
      </c>
      <c r="E23" s="55">
        <v>123.5</v>
      </c>
      <c r="F23" s="14"/>
      <c r="G23" s="14"/>
      <c r="H23" s="14"/>
      <c r="I23" s="4"/>
    </row>
    <row r="24" spans="1:9" ht="15.75">
      <c r="A24" s="4" t="s">
        <v>38</v>
      </c>
      <c r="B24" s="15">
        <v>3.8</v>
      </c>
      <c r="C24" s="15">
        <v>3.8</v>
      </c>
      <c r="D24" s="73">
        <v>3.8</v>
      </c>
      <c r="E24" s="55">
        <v>3.8</v>
      </c>
      <c r="F24" s="14"/>
      <c r="G24" s="14"/>
      <c r="H24" s="14"/>
      <c r="I24" s="4"/>
    </row>
    <row r="25" spans="1:9" ht="15.75">
      <c r="A25" s="4" t="s">
        <v>2</v>
      </c>
      <c r="B25" s="15">
        <f>15985.2+6528</f>
        <v>22513.2</v>
      </c>
      <c r="C25" s="15">
        <v>6035.9</v>
      </c>
      <c r="D25" s="73"/>
      <c r="E25" s="55"/>
      <c r="F25" s="14">
        <f>E25/B25*100</f>
        <v>0</v>
      </c>
      <c r="G25" s="14" t="e">
        <f>E25/D25*100</f>
        <v>#DIV/0!</v>
      </c>
      <c r="H25" s="14">
        <f>E25/$E$7*100</f>
        <v>0</v>
      </c>
      <c r="I25" s="4"/>
    </row>
    <row r="26" spans="1:9" ht="33.75" customHeight="1">
      <c r="A26" s="11" t="s">
        <v>62</v>
      </c>
      <c r="B26" s="16">
        <f>B27+B28</f>
        <v>3072.6000000000004</v>
      </c>
      <c r="C26" s="16">
        <f>C27+C28</f>
        <v>2506.2749999999996</v>
      </c>
      <c r="D26" s="78">
        <f>D27+D28</f>
        <v>4126.1</v>
      </c>
      <c r="E26" s="54">
        <f>E27+E28</f>
        <v>4126.1</v>
      </c>
      <c r="F26" s="14">
        <f t="shared" si="1"/>
        <v>134.28692312699343</v>
      </c>
      <c r="G26" s="14">
        <f t="shared" si="2"/>
        <v>100</v>
      </c>
      <c r="H26" s="14">
        <f t="shared" si="3"/>
        <v>57.04627466161567</v>
      </c>
      <c r="I26" s="4"/>
    </row>
    <row r="27" spans="1:9" s="21" customFormat="1" ht="15.75">
      <c r="A27" s="18" t="s">
        <v>3</v>
      </c>
      <c r="B27" s="19">
        <v>807.3</v>
      </c>
      <c r="C27" s="19">
        <v>807.3</v>
      </c>
      <c r="D27" s="79">
        <v>1758</v>
      </c>
      <c r="E27" s="56">
        <v>1758</v>
      </c>
      <c r="F27" s="20">
        <f t="shared" si="1"/>
        <v>217.76291341508735</v>
      </c>
      <c r="G27" s="20">
        <f t="shared" si="2"/>
        <v>100</v>
      </c>
      <c r="H27" s="20">
        <f t="shared" si="3"/>
        <v>24.305603561503684</v>
      </c>
      <c r="I27" s="18"/>
    </row>
    <row r="28" spans="1:9" s="21" customFormat="1" ht="15.75">
      <c r="A28" s="18" t="s">
        <v>4</v>
      </c>
      <c r="B28" s="19">
        <v>2265.3</v>
      </c>
      <c r="C28" s="19">
        <v>1698.975</v>
      </c>
      <c r="D28" s="79">
        <v>2368.1</v>
      </c>
      <c r="E28" s="56">
        <v>2368.1</v>
      </c>
      <c r="F28" s="20">
        <f t="shared" si="1"/>
        <v>104.53803028296471</v>
      </c>
      <c r="G28" s="20">
        <f t="shared" si="2"/>
        <v>100</v>
      </c>
      <c r="H28" s="20">
        <f t="shared" si="3"/>
        <v>32.74067110011198</v>
      </c>
      <c r="I28" s="18"/>
    </row>
    <row r="29" spans="1:9" ht="15.75">
      <c r="A29" s="11" t="s">
        <v>78</v>
      </c>
      <c r="B29" s="15">
        <f>2874.608+B30</f>
        <v>3041.4080000000004</v>
      </c>
      <c r="C29" s="15">
        <f>1422.48127+C30</f>
        <v>1547.58127</v>
      </c>
      <c r="D29" s="73">
        <f>D30</f>
        <v>392.5</v>
      </c>
      <c r="E29" s="55">
        <f>E30</f>
        <v>392.5</v>
      </c>
      <c r="F29" s="20">
        <f>E29/B29*100</f>
        <v>12.905207061992337</v>
      </c>
      <c r="G29" s="20">
        <f>E29/D29*100</f>
        <v>100</v>
      </c>
      <c r="H29" s="20">
        <f>E29/$E$7*100</f>
        <v>5.426592376501818</v>
      </c>
      <c r="I29" s="4"/>
    </row>
    <row r="30" spans="1:10" ht="15.75">
      <c r="A30" s="57" t="s">
        <v>94</v>
      </c>
      <c r="B30" s="15">
        <v>166.8</v>
      </c>
      <c r="C30" s="15">
        <v>125.1</v>
      </c>
      <c r="D30" s="73">
        <v>392.5</v>
      </c>
      <c r="E30" s="55">
        <v>392.5</v>
      </c>
      <c r="F30" s="20">
        <f>E30/B30*100</f>
        <v>235.31175059952037</v>
      </c>
      <c r="G30" s="20">
        <f>E30/D30*100</f>
        <v>100</v>
      </c>
      <c r="H30" s="20">
        <f>E30/$E$7*100</f>
        <v>5.426592376501818</v>
      </c>
      <c r="I30" s="4"/>
      <c r="J30" s="1" t="s">
        <v>90</v>
      </c>
    </row>
    <row r="31" spans="1:9" ht="15.75">
      <c r="A31" s="57"/>
      <c r="B31" s="15"/>
      <c r="C31" s="15"/>
      <c r="D31" s="73"/>
      <c r="E31" s="55"/>
      <c r="F31" s="20" t="e">
        <f>E31/B31*100</f>
        <v>#DIV/0!</v>
      </c>
      <c r="G31" s="20" t="e">
        <f>E31/D31*100</f>
        <v>#DIV/0!</v>
      </c>
      <c r="H31" s="20">
        <f>E31/$E$7*100</f>
        <v>0</v>
      </c>
      <c r="I31" s="4"/>
    </row>
    <row r="32" spans="1:9" ht="15.75">
      <c r="A32" s="3" t="s">
        <v>24</v>
      </c>
      <c r="B32" s="16">
        <v>-8.0311</v>
      </c>
      <c r="C32" s="16">
        <v>-8.0311</v>
      </c>
      <c r="D32" s="78">
        <v>0</v>
      </c>
      <c r="E32" s="54">
        <v>0</v>
      </c>
      <c r="F32" s="14">
        <f t="shared" si="1"/>
        <v>0</v>
      </c>
      <c r="G32" s="14"/>
      <c r="H32" s="14">
        <f t="shared" si="3"/>
        <v>0</v>
      </c>
      <c r="I32" s="3"/>
    </row>
    <row r="33" spans="1:9" ht="15.75">
      <c r="A33" s="10" t="s">
        <v>16</v>
      </c>
      <c r="B33" s="13">
        <f>B34+B39+B51+B52+B53+B58+B70+B69+B68+B67+B71+B75+B76+B80+B87+B96+B97+B109+B111+B114</f>
        <v>32113.65648</v>
      </c>
      <c r="C33" s="13">
        <f>C34+C39+C51+C52+C53+C58+C70+C69+C68+C67+C71+C75+C76+C80+C87+C96+C97+C109+C111+C114</f>
        <v>11223.45236</v>
      </c>
      <c r="D33" s="78">
        <f aca="true" t="shared" si="4" ref="D33:I33">D34+D39+D51+D52+D53+D56+D57+D58+D67+D68+D69+D70+D71+D75+D76+D77+D80+D87+D96+D97+D109+D110+D111+D114</f>
        <v>10295.399999999998</v>
      </c>
      <c r="E33" s="54">
        <f t="shared" si="4"/>
        <v>7232.900000000001</v>
      </c>
      <c r="F33" s="13" t="e">
        <f t="shared" si="4"/>
        <v>#DIV/0!</v>
      </c>
      <c r="G33" s="13" t="e">
        <f t="shared" si="4"/>
        <v>#DIV/0!</v>
      </c>
      <c r="H33" s="13">
        <f t="shared" si="4"/>
        <v>75.46627217298732</v>
      </c>
      <c r="I33" s="13">
        <f t="shared" si="4"/>
        <v>0</v>
      </c>
    </row>
    <row r="34" spans="1:9" s="37" customFormat="1" ht="47.25">
      <c r="A34" s="33" t="s">
        <v>25</v>
      </c>
      <c r="B34" s="34">
        <f>B35+B36+B37+B38</f>
        <v>950.2170000000001</v>
      </c>
      <c r="C34" s="34">
        <f>C35+C36+C37+C38</f>
        <v>738.2839600000001</v>
      </c>
      <c r="D34" s="78">
        <f>D35+D36+D37+D38</f>
        <v>1052.3999999999999</v>
      </c>
      <c r="E34" s="54">
        <f>E35+E36+E37+E38</f>
        <v>536.8</v>
      </c>
      <c r="F34" s="34">
        <f>E34/B34*100</f>
        <v>56.492359113760315</v>
      </c>
      <c r="G34" s="34">
        <f>E34/D34*100</f>
        <v>51.00722158874953</v>
      </c>
      <c r="H34" s="34">
        <f>E34/$E$33*100</f>
        <v>7.421642771225925</v>
      </c>
      <c r="I34" s="36">
        <f>I37</f>
        <v>0</v>
      </c>
    </row>
    <row r="35" spans="1:9" s="37" customFormat="1" ht="17.25" customHeight="1">
      <c r="A35" s="38" t="s">
        <v>26</v>
      </c>
      <c r="B35" s="35">
        <v>459.4</v>
      </c>
      <c r="C35" s="35">
        <v>456.63916</v>
      </c>
      <c r="D35" s="73">
        <v>808.3</v>
      </c>
      <c r="E35" s="55">
        <v>412.3</v>
      </c>
      <c r="F35" s="34">
        <f aca="true" t="shared" si="5" ref="F35:F114">E35/B35*100</f>
        <v>89.74749673487158</v>
      </c>
      <c r="G35" s="34">
        <f aca="true" t="shared" si="6" ref="G35:G114">E35/D35*100</f>
        <v>51.00828900160832</v>
      </c>
      <c r="H35" s="34">
        <f aca="true" t="shared" si="7" ref="H35:H114">E35/$E$33*100</f>
        <v>5.70034149511261</v>
      </c>
      <c r="I35" s="39"/>
    </row>
    <row r="36" spans="1:9" s="37" customFormat="1" ht="17.25" customHeight="1">
      <c r="A36" s="38" t="s">
        <v>117</v>
      </c>
      <c r="B36" s="35">
        <v>34.702</v>
      </c>
      <c r="C36" s="35">
        <v>34.702</v>
      </c>
      <c r="D36" s="73"/>
      <c r="E36" s="55"/>
      <c r="F36" s="34"/>
      <c r="G36" s="34"/>
      <c r="H36" s="34"/>
      <c r="I36" s="39"/>
    </row>
    <row r="37" spans="1:9" s="37" customFormat="1" ht="18" customHeight="1">
      <c r="A37" s="38" t="s">
        <v>27</v>
      </c>
      <c r="B37" s="35">
        <v>138.8</v>
      </c>
      <c r="C37" s="35">
        <v>137.90503</v>
      </c>
      <c r="D37" s="73">
        <v>244.1</v>
      </c>
      <c r="E37" s="55">
        <v>124.5</v>
      </c>
      <c r="F37" s="34">
        <f t="shared" si="5"/>
        <v>89.69740634005763</v>
      </c>
      <c r="G37" s="34">
        <f t="shared" si="6"/>
        <v>51.00368701351905</v>
      </c>
      <c r="H37" s="34">
        <f t="shared" si="7"/>
        <v>1.7213012761133153</v>
      </c>
      <c r="I37" s="39"/>
    </row>
    <row r="38" spans="1:9" s="37" customFormat="1" ht="16.5" customHeight="1">
      <c r="A38" s="40" t="s">
        <v>97</v>
      </c>
      <c r="B38" s="35">
        <v>317.315</v>
      </c>
      <c r="C38" s="35">
        <v>109.03777</v>
      </c>
      <c r="D38" s="73">
        <v>0</v>
      </c>
      <c r="E38" s="55">
        <v>0</v>
      </c>
      <c r="F38" s="34">
        <f t="shared" si="5"/>
        <v>0</v>
      </c>
      <c r="G38" s="34" t="e">
        <f t="shared" si="6"/>
        <v>#DIV/0!</v>
      </c>
      <c r="H38" s="34">
        <f t="shared" si="7"/>
        <v>0</v>
      </c>
      <c r="I38" s="39"/>
    </row>
    <row r="39" spans="1:9" s="37" customFormat="1" ht="31.5">
      <c r="A39" s="41" t="s">
        <v>14</v>
      </c>
      <c r="B39" s="34">
        <f>B40+B42+B43+B47+B48+B49+B50+B41+B45+B44+B46</f>
        <v>2098.02936</v>
      </c>
      <c r="C39" s="34">
        <f>C40+C42+C43+C47+C48+C49+C50+C41+C45+C44+C46</f>
        <v>1275.29175</v>
      </c>
      <c r="D39" s="78">
        <f>D40+D42+D43+D47+D48+D49+D50+D41+D45+D44+D46</f>
        <v>2223.6</v>
      </c>
      <c r="E39" s="54">
        <f>E40+E42+E43+E47+E48+E49+E50+E41+E45+E44+E46</f>
        <v>1482.1000000000001</v>
      </c>
      <c r="F39" s="34" t="e">
        <f>F40+F42+F47+F48+F41+F45+F44+F46</f>
        <v>#DIV/0!</v>
      </c>
      <c r="G39" s="34" t="e">
        <f>G40+G42+G47+G48+G41+G45+G44+G46</f>
        <v>#DIV/0!</v>
      </c>
      <c r="H39" s="34">
        <f>H40+H42+H47+H48+H41+H45+H44+H46</f>
        <v>19.866167097568056</v>
      </c>
      <c r="I39" s="34">
        <f>I40+I42+I47+I48+I41+I45+I44+I46</f>
        <v>0</v>
      </c>
    </row>
    <row r="40" spans="1:9" s="37" customFormat="1" ht="15.75">
      <c r="A40" s="38" t="s">
        <v>29</v>
      </c>
      <c r="B40" s="35">
        <v>628.3</v>
      </c>
      <c r="C40" s="35">
        <v>624.93512</v>
      </c>
      <c r="D40" s="73">
        <v>1134.6</v>
      </c>
      <c r="E40" s="55">
        <v>584.2</v>
      </c>
      <c r="F40" s="34">
        <f t="shared" si="5"/>
        <v>92.9810600031832</v>
      </c>
      <c r="G40" s="34">
        <f t="shared" si="6"/>
        <v>51.48951172219285</v>
      </c>
      <c r="H40" s="34">
        <f t="shared" si="7"/>
        <v>8.07698157032449</v>
      </c>
      <c r="I40" s="39"/>
    </row>
    <row r="41" spans="1:9" s="37" customFormat="1" ht="15.75" hidden="1">
      <c r="A41" s="38" t="s">
        <v>30</v>
      </c>
      <c r="B41" s="35"/>
      <c r="C41" s="35"/>
      <c r="D41" s="73"/>
      <c r="E41" s="55"/>
      <c r="F41" s="34" t="e">
        <f t="shared" si="5"/>
        <v>#DIV/0!</v>
      </c>
      <c r="G41" s="34" t="e">
        <f t="shared" si="6"/>
        <v>#DIV/0!</v>
      </c>
      <c r="H41" s="34">
        <f t="shared" si="7"/>
        <v>0</v>
      </c>
      <c r="I41" s="39"/>
    </row>
    <row r="42" spans="1:9" s="37" customFormat="1" ht="15.75">
      <c r="A42" s="38" t="s">
        <v>31</v>
      </c>
      <c r="B42" s="35">
        <v>189.8</v>
      </c>
      <c r="C42" s="35">
        <v>162.84783</v>
      </c>
      <c r="D42" s="73">
        <v>342.7</v>
      </c>
      <c r="E42" s="55">
        <v>176.5</v>
      </c>
      <c r="F42" s="34">
        <f t="shared" si="5"/>
        <v>92.99262381454162</v>
      </c>
      <c r="G42" s="34">
        <f t="shared" si="6"/>
        <v>51.50277210388094</v>
      </c>
      <c r="H42" s="34">
        <f t="shared" si="7"/>
        <v>2.4402383552931743</v>
      </c>
      <c r="I42" s="39"/>
    </row>
    <row r="43" spans="1:9" s="37" customFormat="1" ht="18" customHeight="1">
      <c r="A43" s="40" t="s">
        <v>97</v>
      </c>
      <c r="B43" s="35">
        <v>472.1</v>
      </c>
      <c r="C43" s="35">
        <v>173.72011</v>
      </c>
      <c r="D43" s="73"/>
      <c r="E43" s="55"/>
      <c r="F43" s="34"/>
      <c r="G43" s="34"/>
      <c r="H43" s="34"/>
      <c r="I43" s="39"/>
    </row>
    <row r="44" spans="1:9" s="37" customFormat="1" ht="15.75">
      <c r="A44" s="38" t="s">
        <v>65</v>
      </c>
      <c r="B44" s="35"/>
      <c r="C44" s="35"/>
      <c r="D44" s="73">
        <v>77.1</v>
      </c>
      <c r="E44" s="55">
        <v>52.2</v>
      </c>
      <c r="F44" s="34" t="e">
        <f t="shared" si="5"/>
        <v>#DIV/0!</v>
      </c>
      <c r="G44" s="34">
        <f t="shared" si="6"/>
        <v>67.70428015564202</v>
      </c>
      <c r="H44" s="34">
        <f t="shared" si="7"/>
        <v>0.7217022217920889</v>
      </c>
      <c r="I44" s="39"/>
    </row>
    <row r="45" spans="1:9" s="37" customFormat="1" ht="15.75">
      <c r="A45" s="40" t="s">
        <v>32</v>
      </c>
      <c r="B45" s="35">
        <v>416.58809</v>
      </c>
      <c r="C45" s="35">
        <v>159.11713</v>
      </c>
      <c r="D45" s="73">
        <v>402</v>
      </c>
      <c r="E45" s="55">
        <v>402</v>
      </c>
      <c r="F45" s="34">
        <f t="shared" si="5"/>
        <v>96.49819801617467</v>
      </c>
      <c r="G45" s="34">
        <f t="shared" si="6"/>
        <v>100</v>
      </c>
      <c r="H45" s="34">
        <f t="shared" si="7"/>
        <v>5.557936650582753</v>
      </c>
      <c r="I45" s="39"/>
    </row>
    <row r="46" spans="1:9" s="37" customFormat="1" ht="15.75">
      <c r="A46" s="40" t="s">
        <v>66</v>
      </c>
      <c r="B46" s="35">
        <v>0</v>
      </c>
      <c r="C46" s="35">
        <v>0</v>
      </c>
      <c r="D46" s="73"/>
      <c r="E46" s="55"/>
      <c r="F46" s="34" t="e">
        <f t="shared" si="5"/>
        <v>#DIV/0!</v>
      </c>
      <c r="G46" s="34" t="e">
        <f t="shared" si="6"/>
        <v>#DIV/0!</v>
      </c>
      <c r="H46" s="34">
        <f t="shared" si="7"/>
        <v>0</v>
      </c>
      <c r="I46" s="39"/>
    </row>
    <row r="47" spans="1:9" s="37" customFormat="1" ht="15.75">
      <c r="A47" s="40" t="s">
        <v>28</v>
      </c>
      <c r="B47" s="35">
        <v>347.14127</v>
      </c>
      <c r="C47" s="35">
        <v>111.89956</v>
      </c>
      <c r="D47" s="73">
        <v>221</v>
      </c>
      <c r="E47" s="55">
        <v>221</v>
      </c>
      <c r="F47" s="34">
        <f t="shared" si="5"/>
        <v>63.66284250789312</v>
      </c>
      <c r="G47" s="34">
        <f t="shared" si="6"/>
        <v>100</v>
      </c>
      <c r="H47" s="34">
        <f t="shared" si="7"/>
        <v>3.0554825865143993</v>
      </c>
      <c r="I47" s="39"/>
    </row>
    <row r="48" spans="1:9" s="37" customFormat="1" ht="15.75">
      <c r="A48" s="40" t="s">
        <v>33</v>
      </c>
      <c r="B48" s="35">
        <v>2</v>
      </c>
      <c r="C48" s="35">
        <v>0.672</v>
      </c>
      <c r="D48" s="73">
        <v>1</v>
      </c>
      <c r="E48" s="55">
        <v>1</v>
      </c>
      <c r="F48" s="34">
        <f t="shared" si="5"/>
        <v>50</v>
      </c>
      <c r="G48" s="34">
        <f t="shared" si="6"/>
        <v>100</v>
      </c>
      <c r="H48" s="34">
        <f>E48/$E$33*100</f>
        <v>0.013825713061151127</v>
      </c>
      <c r="I48" s="39"/>
    </row>
    <row r="49" spans="1:9" s="37" customFormat="1" ht="15.75">
      <c r="A49" s="33" t="s">
        <v>38</v>
      </c>
      <c r="B49" s="35">
        <v>3.8</v>
      </c>
      <c r="C49" s="35">
        <v>3.8</v>
      </c>
      <c r="D49" s="73">
        <v>3.8</v>
      </c>
      <c r="E49" s="55">
        <v>3.8</v>
      </c>
      <c r="F49" s="34">
        <f>E49/B49*100</f>
        <v>100</v>
      </c>
      <c r="G49" s="34">
        <f>E49/D49*100</f>
        <v>100</v>
      </c>
      <c r="H49" s="34">
        <f>E49/$E$33*100</f>
        <v>0.05253770963237429</v>
      </c>
      <c r="I49" s="39"/>
    </row>
    <row r="50" spans="1:9" s="37" customFormat="1" ht="19.5" customHeight="1">
      <c r="A50" s="33" t="s">
        <v>95</v>
      </c>
      <c r="B50" s="35">
        <v>38.3</v>
      </c>
      <c r="C50" s="35">
        <v>38.3</v>
      </c>
      <c r="D50" s="73">
        <v>41.4</v>
      </c>
      <c r="E50" s="55">
        <v>41.4</v>
      </c>
      <c r="F50" s="34">
        <f t="shared" si="5"/>
        <v>108.0939947780679</v>
      </c>
      <c r="G50" s="34">
        <f t="shared" si="6"/>
        <v>100</v>
      </c>
      <c r="H50" s="34">
        <f t="shared" si="7"/>
        <v>0.5723845207316567</v>
      </c>
      <c r="I50" s="39"/>
    </row>
    <row r="51" spans="1:9" s="37" customFormat="1" ht="15.75">
      <c r="A51" s="42" t="s">
        <v>34</v>
      </c>
      <c r="B51" s="35">
        <v>1</v>
      </c>
      <c r="C51" s="35">
        <v>0</v>
      </c>
      <c r="D51" s="73">
        <v>1</v>
      </c>
      <c r="E51" s="55">
        <v>1</v>
      </c>
      <c r="F51" s="34">
        <f t="shared" si="5"/>
        <v>100</v>
      </c>
      <c r="G51" s="34">
        <f t="shared" si="6"/>
        <v>100</v>
      </c>
      <c r="H51" s="34">
        <f t="shared" si="7"/>
        <v>0.013825713061151127</v>
      </c>
      <c r="I51" s="39"/>
    </row>
    <row r="52" spans="1:9" s="37" customFormat="1" ht="16.5" customHeight="1">
      <c r="A52" s="43" t="s">
        <v>96</v>
      </c>
      <c r="B52" s="34">
        <v>34.8</v>
      </c>
      <c r="C52" s="34">
        <v>34.8</v>
      </c>
      <c r="D52" s="78">
        <v>45.2</v>
      </c>
      <c r="E52" s="54">
        <v>45.2</v>
      </c>
      <c r="F52" s="34">
        <f t="shared" si="5"/>
        <v>129.8850574712644</v>
      </c>
      <c r="G52" s="34">
        <f t="shared" si="6"/>
        <v>100</v>
      </c>
      <c r="H52" s="34">
        <f t="shared" si="7"/>
        <v>0.624922230364031</v>
      </c>
      <c r="I52" s="39"/>
    </row>
    <row r="53" spans="1:9" s="37" customFormat="1" ht="16.5" customHeight="1">
      <c r="A53" s="43" t="s">
        <v>89</v>
      </c>
      <c r="B53" s="35">
        <v>118.6</v>
      </c>
      <c r="C53" s="35">
        <v>71.99718</v>
      </c>
      <c r="D53" s="73">
        <v>123.5</v>
      </c>
      <c r="E53" s="55">
        <v>123.5</v>
      </c>
      <c r="F53" s="34">
        <f>E53/B53*100</f>
        <v>104.13153456998315</v>
      </c>
      <c r="G53" s="34">
        <f>E53/D53*100</f>
        <v>100</v>
      </c>
      <c r="H53" s="34">
        <f>E53/$E$33*100</f>
        <v>1.7074755630521643</v>
      </c>
      <c r="I53" s="39"/>
    </row>
    <row r="54" spans="1:9" s="37" customFormat="1" ht="47.25" customHeight="1">
      <c r="A54" s="43" t="s">
        <v>102</v>
      </c>
      <c r="B54" s="35"/>
      <c r="C54" s="35"/>
      <c r="D54" s="73"/>
      <c r="E54" s="55"/>
      <c r="F54" s="34" t="e">
        <f>E54/B54*100</f>
        <v>#DIV/0!</v>
      </c>
      <c r="G54" s="34" t="e">
        <f>E54/D54*100</f>
        <v>#DIV/0!</v>
      </c>
      <c r="H54" s="34">
        <f>E54/$E$33*100</f>
        <v>0</v>
      </c>
      <c r="I54" s="39"/>
    </row>
    <row r="55" spans="1:9" s="37" customFormat="1" ht="51" customHeight="1">
      <c r="A55" s="43" t="s">
        <v>103</v>
      </c>
      <c r="B55" s="35">
        <v>13.49511</v>
      </c>
      <c r="C55" s="35">
        <v>0</v>
      </c>
      <c r="D55" s="73"/>
      <c r="E55" s="55"/>
      <c r="F55" s="34">
        <f>E55/B55*100</f>
        <v>0</v>
      </c>
      <c r="G55" s="34" t="e">
        <f>E55/D55*100</f>
        <v>#DIV/0!</v>
      </c>
      <c r="H55" s="34">
        <f>E55/$E$33*100</f>
        <v>0</v>
      </c>
      <c r="I55" s="39"/>
    </row>
    <row r="56" spans="1:9" s="37" customFormat="1" ht="114.75" customHeight="1">
      <c r="A56" s="43" t="s">
        <v>104</v>
      </c>
      <c r="B56" s="35">
        <v>16</v>
      </c>
      <c r="C56" s="35">
        <v>0</v>
      </c>
      <c r="D56" s="73">
        <v>6</v>
      </c>
      <c r="E56" s="55">
        <v>6</v>
      </c>
      <c r="F56" s="34">
        <f>E56/B56*100</f>
        <v>37.5</v>
      </c>
      <c r="G56" s="34">
        <f>E56/D56*100</f>
        <v>100</v>
      </c>
      <c r="H56" s="34">
        <f>E56/$E$33*100</f>
        <v>0.08295427836690676</v>
      </c>
      <c r="I56" s="39"/>
    </row>
    <row r="57" spans="1:9" s="37" customFormat="1" ht="16.5" customHeight="1">
      <c r="A57" s="42" t="s">
        <v>118</v>
      </c>
      <c r="B57" s="35">
        <v>1.3</v>
      </c>
      <c r="C57" s="35">
        <v>0.28</v>
      </c>
      <c r="D57" s="73">
        <v>8.2</v>
      </c>
      <c r="E57" s="55">
        <v>8.2</v>
      </c>
      <c r="F57" s="34">
        <f>E57/B57*100</f>
        <v>630.7692307692307</v>
      </c>
      <c r="G57" s="34"/>
      <c r="H57" s="34"/>
      <c r="I57" s="39"/>
    </row>
    <row r="58" spans="1:9" s="37" customFormat="1" ht="31.5">
      <c r="A58" s="59" t="s">
        <v>35</v>
      </c>
      <c r="B58" s="60">
        <f>B59+B60+B61+B63+B64+B65+B56+B57+B55+B54</f>
        <v>2158.4791099999998</v>
      </c>
      <c r="C58" s="60">
        <f>C59+C60+C61+C63+C64+C65+C56+C57+C55+C54</f>
        <v>1391.63777</v>
      </c>
      <c r="D58" s="78">
        <f aca="true" t="shared" si="8" ref="D58:I58">D59+D60+D61+D62+D63+D64+D65+D66</f>
        <v>2471</v>
      </c>
      <c r="E58" s="54">
        <f t="shared" si="8"/>
        <v>1521.1</v>
      </c>
      <c r="F58" s="60" t="e">
        <f t="shared" si="8"/>
        <v>#DIV/0!</v>
      </c>
      <c r="G58" s="60" t="e">
        <f t="shared" si="8"/>
        <v>#DIV/0!</v>
      </c>
      <c r="H58" s="60">
        <f t="shared" si="8"/>
        <v>21.03029213731698</v>
      </c>
      <c r="I58" s="60">
        <f t="shared" si="8"/>
        <v>0</v>
      </c>
    </row>
    <row r="59" spans="1:9" s="37" customFormat="1" ht="15.75">
      <c r="A59" s="61" t="s">
        <v>36</v>
      </c>
      <c r="B59" s="62">
        <v>460.292</v>
      </c>
      <c r="C59" s="62">
        <v>447.08029</v>
      </c>
      <c r="D59" s="73">
        <v>1536.6</v>
      </c>
      <c r="E59" s="55">
        <v>821.3</v>
      </c>
      <c r="F59" s="60">
        <f t="shared" si="5"/>
        <v>178.4302138642427</v>
      </c>
      <c r="G59" s="60">
        <f t="shared" si="6"/>
        <v>53.44917349993492</v>
      </c>
      <c r="H59" s="60">
        <f t="shared" si="7"/>
        <v>11.355058137123422</v>
      </c>
      <c r="I59" s="63"/>
    </row>
    <row r="60" spans="1:9" s="37" customFormat="1" ht="15.75">
      <c r="A60" s="64" t="s">
        <v>37</v>
      </c>
      <c r="B60" s="62">
        <v>124</v>
      </c>
      <c r="C60" s="62">
        <v>119.22333</v>
      </c>
      <c r="D60" s="73">
        <v>464.1</v>
      </c>
      <c r="E60" s="55">
        <v>248</v>
      </c>
      <c r="F60" s="60">
        <f t="shared" si="5"/>
        <v>200</v>
      </c>
      <c r="G60" s="60">
        <f t="shared" si="6"/>
        <v>53.43675931911226</v>
      </c>
      <c r="H60" s="60">
        <f t="shared" si="7"/>
        <v>3.4287768391654794</v>
      </c>
      <c r="I60" s="63"/>
    </row>
    <row r="61" spans="1:9" s="37" customFormat="1" ht="16.5" customHeight="1">
      <c r="A61" s="65" t="s">
        <v>97</v>
      </c>
      <c r="B61" s="62">
        <v>1128.273</v>
      </c>
      <c r="C61" s="62">
        <v>585.8882</v>
      </c>
      <c r="D61" s="73"/>
      <c r="E61" s="55"/>
      <c r="F61" s="60">
        <f t="shared" si="5"/>
        <v>0</v>
      </c>
      <c r="G61" s="60" t="e">
        <f t="shared" si="6"/>
        <v>#DIV/0!</v>
      </c>
      <c r="H61" s="60">
        <f t="shared" si="7"/>
        <v>0</v>
      </c>
      <c r="I61" s="63"/>
    </row>
    <row r="62" spans="1:9" s="37" customFormat="1" ht="15.75">
      <c r="A62" s="65" t="s">
        <v>32</v>
      </c>
      <c r="B62" s="62">
        <v>0</v>
      </c>
      <c r="C62" s="62">
        <v>0</v>
      </c>
      <c r="D62" s="73">
        <v>0</v>
      </c>
      <c r="E62" s="55">
        <v>0</v>
      </c>
      <c r="F62" s="60" t="e">
        <f t="shared" si="5"/>
        <v>#DIV/0!</v>
      </c>
      <c r="G62" s="60" t="e">
        <f t="shared" si="6"/>
        <v>#DIV/0!</v>
      </c>
      <c r="H62" s="60">
        <f t="shared" si="7"/>
        <v>0</v>
      </c>
      <c r="I62" s="63"/>
    </row>
    <row r="63" spans="1:9" s="37" customFormat="1" ht="15.75">
      <c r="A63" s="65" t="s">
        <v>67</v>
      </c>
      <c r="B63" s="62">
        <v>412.119</v>
      </c>
      <c r="C63" s="62">
        <v>237.63195</v>
      </c>
      <c r="D63" s="73">
        <v>320</v>
      </c>
      <c r="E63" s="55">
        <v>320</v>
      </c>
      <c r="F63" s="60">
        <f t="shared" si="5"/>
        <v>77.64747560777347</v>
      </c>
      <c r="G63" s="60">
        <f t="shared" si="6"/>
        <v>100</v>
      </c>
      <c r="H63" s="60">
        <f t="shared" si="7"/>
        <v>4.424228179568361</v>
      </c>
      <c r="I63" s="63"/>
    </row>
    <row r="64" spans="1:9" s="37" customFormat="1" ht="15.75">
      <c r="A64" s="65" t="s">
        <v>28</v>
      </c>
      <c r="B64" s="62"/>
      <c r="C64" s="62"/>
      <c r="D64" s="73">
        <v>128.8</v>
      </c>
      <c r="E64" s="55">
        <v>128.8</v>
      </c>
      <c r="F64" s="60" t="e">
        <f t="shared" si="5"/>
        <v>#DIV/0!</v>
      </c>
      <c r="G64" s="60">
        <f t="shared" si="6"/>
        <v>100</v>
      </c>
      <c r="H64" s="60">
        <f t="shared" si="7"/>
        <v>1.7807518422762652</v>
      </c>
      <c r="I64" s="63"/>
    </row>
    <row r="65" spans="1:9" s="37" customFormat="1" ht="15.75">
      <c r="A65" s="65" t="s">
        <v>33</v>
      </c>
      <c r="B65" s="62">
        <v>3</v>
      </c>
      <c r="C65" s="62">
        <v>1.534</v>
      </c>
      <c r="D65" s="73">
        <v>3</v>
      </c>
      <c r="E65" s="55">
        <v>3</v>
      </c>
      <c r="F65" s="60">
        <f t="shared" si="5"/>
        <v>100</v>
      </c>
      <c r="G65" s="60">
        <f t="shared" si="6"/>
        <v>100</v>
      </c>
      <c r="H65" s="60">
        <f t="shared" si="7"/>
        <v>0.04147713918345338</v>
      </c>
      <c r="I65" s="63"/>
    </row>
    <row r="66" spans="1:9" s="37" customFormat="1" ht="15.75">
      <c r="A66" s="65" t="s">
        <v>49</v>
      </c>
      <c r="B66" s="62"/>
      <c r="C66" s="62"/>
      <c r="D66" s="73">
        <v>18.5</v>
      </c>
      <c r="E66" s="55"/>
      <c r="F66" s="60" t="e">
        <f t="shared" si="5"/>
        <v>#DIV/0!</v>
      </c>
      <c r="G66" s="60">
        <f t="shared" si="6"/>
        <v>0</v>
      </c>
      <c r="H66" s="60">
        <f t="shared" si="7"/>
        <v>0</v>
      </c>
      <c r="I66" s="63"/>
    </row>
    <row r="67" spans="1:9" s="37" customFormat="1" ht="33" customHeight="1">
      <c r="A67" s="42" t="s">
        <v>80</v>
      </c>
      <c r="B67" s="35">
        <v>27.4</v>
      </c>
      <c r="C67" s="35">
        <v>14.1</v>
      </c>
      <c r="D67" s="73">
        <v>10.5</v>
      </c>
      <c r="E67" s="55">
        <v>10.5</v>
      </c>
      <c r="F67" s="34">
        <f t="shared" si="5"/>
        <v>38.32116788321168</v>
      </c>
      <c r="G67" s="34">
        <f t="shared" si="6"/>
        <v>100</v>
      </c>
      <c r="H67" s="34">
        <f t="shared" si="7"/>
        <v>0.14516998714208684</v>
      </c>
      <c r="I67" s="39"/>
    </row>
    <row r="68" spans="1:9" s="37" customFormat="1" ht="51" customHeight="1">
      <c r="A68" s="42" t="s">
        <v>79</v>
      </c>
      <c r="B68" s="35"/>
      <c r="C68" s="35"/>
      <c r="D68" s="73">
        <v>5</v>
      </c>
      <c r="E68" s="55">
        <v>5</v>
      </c>
      <c r="F68" s="34" t="e">
        <f t="shared" si="5"/>
        <v>#DIV/0!</v>
      </c>
      <c r="G68" s="34">
        <f t="shared" si="6"/>
        <v>100</v>
      </c>
      <c r="H68" s="34">
        <f t="shared" si="7"/>
        <v>0.06912856530575565</v>
      </c>
      <c r="I68" s="39"/>
    </row>
    <row r="69" spans="1:9" s="37" customFormat="1" ht="17.25" customHeight="1">
      <c r="A69" s="42" t="s">
        <v>39</v>
      </c>
      <c r="B69" s="35">
        <v>5</v>
      </c>
      <c r="C69" s="35">
        <v>0.836</v>
      </c>
      <c r="D69" s="73">
        <v>15</v>
      </c>
      <c r="E69" s="55">
        <v>15</v>
      </c>
      <c r="F69" s="34">
        <f t="shared" si="5"/>
        <v>300</v>
      </c>
      <c r="G69" s="34">
        <f t="shared" si="6"/>
        <v>100</v>
      </c>
      <c r="H69" s="34">
        <f t="shared" si="7"/>
        <v>0.2073856959172669</v>
      </c>
      <c r="I69" s="36"/>
    </row>
    <row r="70" spans="1:9" s="37" customFormat="1" ht="36" customHeight="1">
      <c r="A70" s="42" t="s">
        <v>81</v>
      </c>
      <c r="B70" s="35"/>
      <c r="C70" s="35"/>
      <c r="D70" s="73">
        <v>0</v>
      </c>
      <c r="E70" s="55">
        <v>0</v>
      </c>
      <c r="F70" s="34" t="e">
        <f t="shared" si="5"/>
        <v>#DIV/0!</v>
      </c>
      <c r="G70" s="34" t="e">
        <f t="shared" si="6"/>
        <v>#DIV/0!</v>
      </c>
      <c r="H70" s="34">
        <f t="shared" si="7"/>
        <v>0</v>
      </c>
      <c r="I70" s="36"/>
    </row>
    <row r="71" spans="1:9" s="37" customFormat="1" ht="18.75" customHeight="1">
      <c r="A71" s="43" t="s">
        <v>40</v>
      </c>
      <c r="B71" s="34">
        <f>B72+B73+B74</f>
        <v>786.32501</v>
      </c>
      <c r="C71" s="34">
        <f>C72+C73+C74</f>
        <v>338.61181</v>
      </c>
      <c r="D71" s="78">
        <f>D72+D73+D74</f>
        <v>865</v>
      </c>
      <c r="E71" s="54">
        <f>E72+E73+E74</f>
        <v>865</v>
      </c>
      <c r="F71" s="34" t="e">
        <f>F72+F73</f>
        <v>#DIV/0!</v>
      </c>
      <c r="G71" s="34" t="e">
        <f>G72+G73</f>
        <v>#DIV/0!</v>
      </c>
      <c r="H71" s="34">
        <f>H72+H73</f>
        <v>3.6638139612050487</v>
      </c>
      <c r="I71" s="34">
        <f>I72+I73</f>
        <v>0</v>
      </c>
    </row>
    <row r="72" spans="1:9" s="37" customFormat="1" ht="15" customHeight="1">
      <c r="A72" s="45" t="s">
        <v>41</v>
      </c>
      <c r="B72" s="35">
        <v>786.32501</v>
      </c>
      <c r="C72" s="35">
        <v>338.61181</v>
      </c>
      <c r="D72" s="73">
        <v>265</v>
      </c>
      <c r="E72" s="55">
        <v>265</v>
      </c>
      <c r="F72" s="34">
        <f t="shared" si="5"/>
        <v>33.70107737003049</v>
      </c>
      <c r="G72" s="34">
        <f t="shared" si="6"/>
        <v>100</v>
      </c>
      <c r="H72" s="34">
        <f t="shared" si="7"/>
        <v>3.6638139612050487</v>
      </c>
      <c r="I72" s="39"/>
    </row>
    <row r="73" spans="1:9" s="37" customFormat="1" ht="16.5" customHeight="1">
      <c r="A73" s="45" t="s">
        <v>42</v>
      </c>
      <c r="B73" s="35"/>
      <c r="C73" s="35"/>
      <c r="D73" s="73"/>
      <c r="E73" s="55"/>
      <c r="F73" s="34" t="e">
        <f t="shared" si="5"/>
        <v>#DIV/0!</v>
      </c>
      <c r="G73" s="34" t="e">
        <f t="shared" si="6"/>
        <v>#DIV/0!</v>
      </c>
      <c r="H73" s="34">
        <f t="shared" si="7"/>
        <v>0</v>
      </c>
      <c r="I73" s="39"/>
    </row>
    <row r="74" spans="1:9" s="37" customFormat="1" ht="16.5" customHeight="1">
      <c r="A74" s="40" t="s">
        <v>120</v>
      </c>
      <c r="B74" s="35"/>
      <c r="C74" s="35"/>
      <c r="D74" s="73">
        <v>600</v>
      </c>
      <c r="E74" s="55">
        <v>600</v>
      </c>
      <c r="F74" s="34" t="e">
        <f t="shared" si="5"/>
        <v>#DIV/0!</v>
      </c>
      <c r="G74" s="34"/>
      <c r="H74" s="34"/>
      <c r="I74" s="39"/>
    </row>
    <row r="75" spans="1:9" s="37" customFormat="1" ht="35.25" customHeight="1">
      <c r="A75" s="46" t="s">
        <v>99</v>
      </c>
      <c r="B75" s="71">
        <v>5</v>
      </c>
      <c r="C75" s="35">
        <v>0</v>
      </c>
      <c r="D75" s="73">
        <v>5</v>
      </c>
      <c r="E75" s="55">
        <v>5</v>
      </c>
      <c r="F75" s="34"/>
      <c r="G75" s="34"/>
      <c r="H75" s="34"/>
      <c r="I75" s="39"/>
    </row>
    <row r="76" spans="1:9" s="37" customFormat="1" ht="15.75">
      <c r="A76" s="45" t="s">
        <v>92</v>
      </c>
      <c r="B76" s="35">
        <v>6.1</v>
      </c>
      <c r="C76" s="35">
        <v>6.1</v>
      </c>
      <c r="D76" s="73">
        <v>3.3</v>
      </c>
      <c r="E76" s="55">
        <v>3.3</v>
      </c>
      <c r="F76" s="34">
        <f t="shared" si="5"/>
        <v>54.09836065573771</v>
      </c>
      <c r="G76" s="34">
        <f t="shared" si="6"/>
        <v>100</v>
      </c>
      <c r="H76" s="34">
        <f t="shared" si="7"/>
        <v>0.04562485310179872</v>
      </c>
      <c r="I76" s="39"/>
    </row>
    <row r="77" spans="1:9" s="37" customFormat="1" ht="15.75">
      <c r="A77" s="58" t="s">
        <v>43</v>
      </c>
      <c r="B77" s="35">
        <f>B78+B79</f>
        <v>0</v>
      </c>
      <c r="C77" s="35">
        <f>C78+C79</f>
        <v>0</v>
      </c>
      <c r="D77" s="73">
        <f>D78+D79</f>
        <v>0</v>
      </c>
      <c r="E77" s="55">
        <f>E78+E79</f>
        <v>0</v>
      </c>
      <c r="F77" s="34"/>
      <c r="G77" s="34" t="e">
        <f t="shared" si="6"/>
        <v>#DIV/0!</v>
      </c>
      <c r="H77" s="34">
        <f t="shared" si="7"/>
        <v>0</v>
      </c>
      <c r="I77" s="39"/>
    </row>
    <row r="78" spans="1:9" s="37" customFormat="1" ht="15.75">
      <c r="A78" s="45" t="s">
        <v>44</v>
      </c>
      <c r="B78" s="35"/>
      <c r="C78" s="35"/>
      <c r="D78" s="73"/>
      <c r="E78" s="55"/>
      <c r="F78" s="34"/>
      <c r="G78" s="34" t="e">
        <f t="shared" si="6"/>
        <v>#DIV/0!</v>
      </c>
      <c r="H78" s="34">
        <f t="shared" si="7"/>
        <v>0</v>
      </c>
      <c r="I78" s="39"/>
    </row>
    <row r="79" spans="1:9" s="37" customFormat="1" ht="15.75">
      <c r="A79" s="45" t="s">
        <v>45</v>
      </c>
      <c r="B79" s="35"/>
      <c r="C79" s="35"/>
      <c r="D79" s="73"/>
      <c r="E79" s="55"/>
      <c r="F79" s="34"/>
      <c r="G79" s="34" t="e">
        <f t="shared" si="6"/>
        <v>#DIV/0!</v>
      </c>
      <c r="H79" s="34">
        <f t="shared" si="7"/>
        <v>0</v>
      </c>
      <c r="I79" s="39"/>
    </row>
    <row r="80" spans="1:9" s="37" customFormat="1" ht="18.75" customHeight="1">
      <c r="A80" s="58" t="s">
        <v>63</v>
      </c>
      <c r="B80" s="34">
        <f>B81+B82+B83+B84+B85+B86</f>
        <v>24623.608</v>
      </c>
      <c r="C80" s="34">
        <f aca="true" t="shared" si="9" ref="C80:I80">C81+C82+C83+C84+C85+C86</f>
        <v>6843.04896</v>
      </c>
      <c r="D80" s="78">
        <f t="shared" si="9"/>
        <v>716.9</v>
      </c>
      <c r="E80" s="54">
        <f t="shared" si="9"/>
        <v>916.9000000000001</v>
      </c>
      <c r="F80" s="34">
        <f t="shared" si="9"/>
        <v>100.39525691699605</v>
      </c>
      <c r="G80" s="34">
        <f t="shared" si="9"/>
        <v>100</v>
      </c>
      <c r="H80" s="34">
        <f t="shared" si="9"/>
        <v>0.7023462235064772</v>
      </c>
      <c r="I80" s="34">
        <f t="shared" si="9"/>
        <v>0</v>
      </c>
    </row>
    <row r="81" spans="1:9" s="37" customFormat="1" ht="15.75">
      <c r="A81" s="45" t="s">
        <v>46</v>
      </c>
      <c r="B81" s="35">
        <v>50.6</v>
      </c>
      <c r="C81" s="35">
        <v>50.6</v>
      </c>
      <c r="D81" s="73">
        <v>50.8</v>
      </c>
      <c r="E81" s="55">
        <v>50.8</v>
      </c>
      <c r="F81" s="34">
        <f t="shared" si="5"/>
        <v>100.39525691699605</v>
      </c>
      <c r="G81" s="34">
        <f t="shared" si="6"/>
        <v>100</v>
      </c>
      <c r="H81" s="34">
        <f t="shared" si="7"/>
        <v>0.7023462235064772</v>
      </c>
      <c r="I81" s="39"/>
    </row>
    <row r="82" spans="1:9" s="37" customFormat="1" ht="15.75">
      <c r="A82" s="45" t="s">
        <v>68</v>
      </c>
      <c r="B82" s="35">
        <v>680.308</v>
      </c>
      <c r="C82" s="35">
        <v>232.65565</v>
      </c>
      <c r="D82" s="73"/>
      <c r="E82" s="55">
        <v>200</v>
      </c>
      <c r="F82" s="34"/>
      <c r="G82" s="34"/>
      <c r="H82" s="34"/>
      <c r="I82" s="39"/>
    </row>
    <row r="83" spans="1:9" s="37" customFormat="1" ht="15.75">
      <c r="A83" s="40" t="s">
        <v>101</v>
      </c>
      <c r="B83" s="35">
        <v>411.9</v>
      </c>
      <c r="C83" s="35">
        <v>272.38956</v>
      </c>
      <c r="D83" s="73"/>
      <c r="E83" s="55"/>
      <c r="F83" s="34"/>
      <c r="G83" s="34"/>
      <c r="H83" s="34"/>
      <c r="I83" s="39"/>
    </row>
    <row r="84" spans="1:9" s="37" customFormat="1" ht="15.75">
      <c r="A84" s="45" t="s">
        <v>91</v>
      </c>
      <c r="B84" s="35">
        <v>6829.5</v>
      </c>
      <c r="C84" s="35">
        <v>6287.40375</v>
      </c>
      <c r="D84" s="73">
        <v>666.1</v>
      </c>
      <c r="E84" s="55">
        <v>666.1</v>
      </c>
      <c r="F84" s="34"/>
      <c r="G84" s="34"/>
      <c r="H84" s="34"/>
      <c r="I84" s="39"/>
    </row>
    <row r="85" spans="1:9" s="37" customFormat="1" ht="15.75">
      <c r="A85" s="45" t="s">
        <v>100</v>
      </c>
      <c r="B85" s="35"/>
      <c r="C85" s="35"/>
      <c r="D85" s="73"/>
      <c r="E85" s="55"/>
      <c r="F85" s="34"/>
      <c r="G85" s="34"/>
      <c r="H85" s="34"/>
      <c r="I85" s="39"/>
    </row>
    <row r="86" spans="1:9" s="37" customFormat="1" ht="15.75">
      <c r="A86" s="45" t="s">
        <v>106</v>
      </c>
      <c r="B86" s="35">
        <v>16651.3</v>
      </c>
      <c r="C86" s="35">
        <v>0</v>
      </c>
      <c r="D86" s="73"/>
      <c r="E86" s="55"/>
      <c r="F86" s="34"/>
      <c r="G86" s="34"/>
      <c r="H86" s="34"/>
      <c r="I86" s="39"/>
    </row>
    <row r="87" spans="1:9" s="37" customFormat="1" ht="15.75">
      <c r="A87" s="58" t="s">
        <v>64</v>
      </c>
      <c r="B87" s="34">
        <f>B89+B92+B93+B94+B66</f>
        <v>317.398</v>
      </c>
      <c r="C87" s="34">
        <f>C89+C92+C93+C94+C66</f>
        <v>51.3468</v>
      </c>
      <c r="D87" s="78">
        <f>D88+D89+D93+D94+D95+D92+D90</f>
        <v>872.5</v>
      </c>
      <c r="E87" s="54">
        <f>E88+E89+E93+E94+E95+E92+E90</f>
        <v>672.5</v>
      </c>
      <c r="F87" s="34" t="e">
        <f>+F88+F89+F93+F94+F95+F92+F90+F91</f>
        <v>#DIV/0!</v>
      </c>
      <c r="G87" s="34" t="e">
        <f>+G88+G89+G93+G94+G95+G92+G90+G91</f>
        <v>#DIV/0!</v>
      </c>
      <c r="H87" s="34">
        <f>+H88+H89+H93+H94+H95+H92+H90+H91</f>
        <v>5.841363768336351</v>
      </c>
      <c r="I87" s="34">
        <f>+I88+I89+I93+I94+I95+I92+I90+I91</f>
        <v>0</v>
      </c>
    </row>
    <row r="88" spans="1:9" s="37" customFormat="1" ht="15.75">
      <c r="A88" s="44" t="s">
        <v>47</v>
      </c>
      <c r="B88" s="35">
        <v>0</v>
      </c>
      <c r="C88" s="35">
        <v>0</v>
      </c>
      <c r="D88" s="73"/>
      <c r="E88" s="55"/>
      <c r="F88" s="34"/>
      <c r="G88" s="34"/>
      <c r="H88" s="34">
        <f t="shared" si="7"/>
        <v>0</v>
      </c>
      <c r="I88" s="36"/>
    </row>
    <row r="89" spans="1:9" s="37" customFormat="1" ht="31.5">
      <c r="A89" s="44" t="s">
        <v>82</v>
      </c>
      <c r="B89" s="35">
        <v>132.098</v>
      </c>
      <c r="C89" s="35">
        <v>32.952</v>
      </c>
      <c r="D89" s="73">
        <v>30</v>
      </c>
      <c r="E89" s="55"/>
      <c r="F89" s="34">
        <f t="shared" si="5"/>
        <v>0</v>
      </c>
      <c r="G89" s="34">
        <f t="shared" si="6"/>
        <v>0</v>
      </c>
      <c r="H89" s="34">
        <f t="shared" si="7"/>
        <v>0</v>
      </c>
      <c r="I89" s="39"/>
    </row>
    <row r="90" spans="1:9" s="37" customFormat="1" ht="15.75">
      <c r="A90" s="44" t="s">
        <v>122</v>
      </c>
      <c r="B90" s="35"/>
      <c r="C90" s="35"/>
      <c r="D90" s="73">
        <v>300</v>
      </c>
      <c r="E90" s="55">
        <v>250</v>
      </c>
      <c r="F90" s="34"/>
      <c r="G90" s="34"/>
      <c r="H90" s="34"/>
      <c r="I90" s="39"/>
    </row>
    <row r="91" spans="1:9" s="37" customFormat="1" ht="15.75">
      <c r="A91" s="44" t="s">
        <v>87</v>
      </c>
      <c r="B91" s="35"/>
      <c r="C91" s="35"/>
      <c r="D91" s="73"/>
      <c r="E91" s="55"/>
      <c r="F91" s="34"/>
      <c r="G91" s="34"/>
      <c r="H91" s="34"/>
      <c r="I91" s="39"/>
    </row>
    <row r="92" spans="1:9" s="37" customFormat="1" ht="31.5">
      <c r="A92" s="44" t="s">
        <v>83</v>
      </c>
      <c r="B92" s="35"/>
      <c r="C92" s="35"/>
      <c r="D92" s="73">
        <v>0</v>
      </c>
      <c r="E92" s="55">
        <v>0</v>
      </c>
      <c r="F92" s="34"/>
      <c r="G92" s="34"/>
      <c r="H92" s="34"/>
      <c r="I92" s="39"/>
    </row>
    <row r="93" spans="1:11" s="37" customFormat="1" ht="15.75">
      <c r="A93" s="44" t="s">
        <v>48</v>
      </c>
      <c r="B93" s="35">
        <v>166.8</v>
      </c>
      <c r="C93" s="35">
        <v>7.6818</v>
      </c>
      <c r="D93" s="73">
        <v>392.5</v>
      </c>
      <c r="E93" s="55">
        <v>392.5</v>
      </c>
      <c r="F93" s="34"/>
      <c r="G93" s="34">
        <f t="shared" si="6"/>
        <v>100</v>
      </c>
      <c r="H93" s="34">
        <f t="shared" si="7"/>
        <v>5.426592376501818</v>
      </c>
      <c r="I93" s="39"/>
      <c r="J93" s="84"/>
      <c r="K93" s="85"/>
    </row>
    <row r="94" spans="1:9" s="37" customFormat="1" ht="15.75">
      <c r="A94" s="44" t="s">
        <v>49</v>
      </c>
      <c r="B94" s="35">
        <v>18.5</v>
      </c>
      <c r="C94" s="35">
        <v>10.713</v>
      </c>
      <c r="D94" s="73">
        <v>0</v>
      </c>
      <c r="E94" s="55">
        <v>0</v>
      </c>
      <c r="F94" s="34">
        <f>E94/B94*100</f>
        <v>0</v>
      </c>
      <c r="G94" s="34" t="e">
        <f t="shared" si="6"/>
        <v>#DIV/0!</v>
      </c>
      <c r="H94" s="34">
        <f t="shared" si="7"/>
        <v>0</v>
      </c>
      <c r="I94" s="39"/>
    </row>
    <row r="95" spans="1:9" s="37" customFormat="1" ht="36.75" customHeight="1">
      <c r="A95" s="44" t="s">
        <v>121</v>
      </c>
      <c r="B95" s="35"/>
      <c r="C95" s="35"/>
      <c r="D95" s="73">
        <v>150</v>
      </c>
      <c r="E95" s="55">
        <v>30</v>
      </c>
      <c r="F95" s="34" t="e">
        <f>E95/B95*100</f>
        <v>#DIV/0!</v>
      </c>
      <c r="G95" s="34">
        <f t="shared" si="6"/>
        <v>20</v>
      </c>
      <c r="H95" s="34">
        <f t="shared" si="7"/>
        <v>0.4147713918345338</v>
      </c>
      <c r="I95" s="39"/>
    </row>
    <row r="96" spans="1:9" s="37" customFormat="1" ht="31.5">
      <c r="A96" s="43" t="s">
        <v>50</v>
      </c>
      <c r="B96" s="35">
        <v>10</v>
      </c>
      <c r="C96" s="35">
        <v>0</v>
      </c>
      <c r="D96" s="73">
        <v>5</v>
      </c>
      <c r="E96" s="55">
        <v>5</v>
      </c>
      <c r="F96" s="34">
        <f t="shared" si="5"/>
        <v>50</v>
      </c>
      <c r="G96" s="34">
        <f t="shared" si="6"/>
        <v>100</v>
      </c>
      <c r="H96" s="34">
        <f t="shared" si="7"/>
        <v>0.06912856530575565</v>
      </c>
      <c r="I96" s="39"/>
    </row>
    <row r="97" spans="1:9" s="37" customFormat="1" ht="15.75">
      <c r="A97" s="59" t="s">
        <v>51</v>
      </c>
      <c r="B97" s="60">
        <f>B98+B99+B100+B102+B104+B105+B103+B107</f>
        <v>697.7</v>
      </c>
      <c r="C97" s="60">
        <f>C98+C99+C100+C102+C104+C105+C103+C107</f>
        <v>277.36101</v>
      </c>
      <c r="D97" s="78">
        <f>D98+D99+D100+D102+D104+D105+D103+D107+D101</f>
        <v>1286.3000000000002</v>
      </c>
      <c r="E97" s="54">
        <f>E98+E99+E100+E102+E104+E105+E103+E107+E101</f>
        <v>630.8</v>
      </c>
      <c r="F97" s="60" t="e">
        <f>F98+F99+F102+F104+F105+F100+F103</f>
        <v>#DIV/0!</v>
      </c>
      <c r="G97" s="60" t="e">
        <f>G98+G99+G102+G104+G105+G100+G103</f>
        <v>#DIV/0!</v>
      </c>
      <c r="H97" s="60">
        <f>H98+H99+H102+H104+H105+H100+H103</f>
        <v>8.72125979897413</v>
      </c>
      <c r="I97" s="60">
        <f>I98+I99+I102+I104+I105+I100+I103</f>
        <v>0</v>
      </c>
    </row>
    <row r="98" spans="1:11" s="37" customFormat="1" ht="15.75">
      <c r="A98" s="61" t="s">
        <v>59</v>
      </c>
      <c r="B98" s="62">
        <f>268.2+83.8</f>
        <v>352</v>
      </c>
      <c r="C98" s="62">
        <f>133.24521+50.87171</f>
        <v>184.11692</v>
      </c>
      <c r="D98" s="73">
        <v>832.1</v>
      </c>
      <c r="E98" s="73">
        <f>340.4+58</f>
        <v>398.4</v>
      </c>
      <c r="F98" s="60">
        <f t="shared" si="5"/>
        <v>113.18181818181819</v>
      </c>
      <c r="G98" s="60">
        <f t="shared" si="6"/>
        <v>47.878860713856504</v>
      </c>
      <c r="H98" s="60">
        <f t="shared" si="7"/>
        <v>5.508164083562609</v>
      </c>
      <c r="I98" s="63"/>
      <c r="J98" s="86"/>
      <c r="K98" s="87"/>
    </row>
    <row r="99" spans="1:9" s="37" customFormat="1" ht="15.75">
      <c r="A99" s="64" t="s">
        <v>52</v>
      </c>
      <c r="B99" s="62">
        <f>78.7+27.6</f>
        <v>106.30000000000001</v>
      </c>
      <c r="C99" s="62">
        <f>39.56546+13.12811</f>
        <v>52.69357</v>
      </c>
      <c r="D99" s="73">
        <v>251.3</v>
      </c>
      <c r="E99" s="73">
        <f>102.8+18</f>
        <v>120.8</v>
      </c>
      <c r="F99" s="60">
        <f t="shared" si="5"/>
        <v>113.64063969896519</v>
      </c>
      <c r="G99" s="60">
        <f t="shared" si="6"/>
        <v>48.0700358137684</v>
      </c>
      <c r="H99" s="60">
        <f t="shared" si="7"/>
        <v>1.6701461377870561</v>
      </c>
      <c r="I99" s="63"/>
    </row>
    <row r="100" spans="1:9" s="37" customFormat="1" ht="19.5" customHeight="1">
      <c r="A100" s="65" t="s">
        <v>97</v>
      </c>
      <c r="B100" s="62">
        <v>34.1</v>
      </c>
      <c r="C100" s="62">
        <v>29.94948</v>
      </c>
      <c r="D100" s="73"/>
      <c r="E100" s="55"/>
      <c r="F100" s="60">
        <f t="shared" si="5"/>
        <v>0</v>
      </c>
      <c r="G100" s="60" t="e">
        <f t="shared" si="6"/>
        <v>#DIV/0!</v>
      </c>
      <c r="H100" s="60">
        <f t="shared" si="7"/>
        <v>0</v>
      </c>
      <c r="I100" s="63"/>
    </row>
    <row r="101" spans="1:9" s="37" customFormat="1" ht="19.5" customHeight="1">
      <c r="A101" s="70" t="s">
        <v>105</v>
      </c>
      <c r="B101" s="62"/>
      <c r="C101" s="62"/>
      <c r="D101" s="73">
        <v>40</v>
      </c>
      <c r="E101" s="55"/>
      <c r="F101" s="60"/>
      <c r="G101" s="60"/>
      <c r="H101" s="60"/>
      <c r="I101" s="63"/>
    </row>
    <row r="102" spans="1:9" s="37" customFormat="1" ht="15.75">
      <c r="A102" s="65" t="s">
        <v>32</v>
      </c>
      <c r="B102" s="62">
        <v>130.7</v>
      </c>
      <c r="C102" s="62">
        <v>0.89604</v>
      </c>
      <c r="D102" s="73">
        <v>130.7</v>
      </c>
      <c r="E102" s="55">
        <v>79.4</v>
      </c>
      <c r="F102" s="60">
        <f t="shared" si="5"/>
        <v>60.749808722264746</v>
      </c>
      <c r="G102" s="60">
        <f t="shared" si="6"/>
        <v>60.749808722264746</v>
      </c>
      <c r="H102" s="60">
        <f t="shared" si="7"/>
        <v>1.0977616170553997</v>
      </c>
      <c r="I102" s="63"/>
    </row>
    <row r="103" spans="1:9" s="37" customFormat="1" ht="15.75">
      <c r="A103" s="65" t="s">
        <v>67</v>
      </c>
      <c r="B103" s="62">
        <v>0</v>
      </c>
      <c r="C103" s="62">
        <v>0</v>
      </c>
      <c r="D103" s="73">
        <v>0</v>
      </c>
      <c r="E103" s="55">
        <v>0</v>
      </c>
      <c r="F103" s="60" t="e">
        <f t="shared" si="5"/>
        <v>#DIV/0!</v>
      </c>
      <c r="G103" s="60" t="e">
        <f t="shared" si="6"/>
        <v>#DIV/0!</v>
      </c>
      <c r="H103" s="60"/>
      <c r="I103" s="63"/>
    </row>
    <row r="104" spans="1:9" s="37" customFormat="1" ht="15.75">
      <c r="A104" s="65" t="s">
        <v>28</v>
      </c>
      <c r="B104" s="62">
        <f>65.1+8.5</f>
        <v>73.6</v>
      </c>
      <c r="C104" s="62">
        <v>9.7</v>
      </c>
      <c r="D104" s="73">
        <v>31.2</v>
      </c>
      <c r="E104" s="55">
        <v>31.2</v>
      </c>
      <c r="F104" s="60">
        <f t="shared" si="5"/>
        <v>42.39130434782609</v>
      </c>
      <c r="G104" s="60">
        <f t="shared" si="6"/>
        <v>100</v>
      </c>
      <c r="H104" s="60">
        <f t="shared" si="7"/>
        <v>0.4313622475079152</v>
      </c>
      <c r="I104" s="63"/>
    </row>
    <row r="105" spans="1:9" s="37" customFormat="1" ht="15.75">
      <c r="A105" s="65" t="s">
        <v>33</v>
      </c>
      <c r="B105" s="62">
        <v>1</v>
      </c>
      <c r="C105" s="62">
        <v>0.005</v>
      </c>
      <c r="D105" s="73">
        <v>1</v>
      </c>
      <c r="E105" s="55">
        <v>1</v>
      </c>
      <c r="F105" s="60">
        <f t="shared" si="5"/>
        <v>100</v>
      </c>
      <c r="G105" s="60">
        <f t="shared" si="6"/>
        <v>100</v>
      </c>
      <c r="H105" s="60">
        <f t="shared" si="7"/>
        <v>0.013825713061151127</v>
      </c>
      <c r="I105" s="66"/>
    </row>
    <row r="106" spans="1:9" s="37" customFormat="1" ht="15.75">
      <c r="A106" s="67" t="s">
        <v>58</v>
      </c>
      <c r="B106" s="62"/>
      <c r="C106" s="62"/>
      <c r="D106" s="73"/>
      <c r="E106" s="55"/>
      <c r="F106" s="60" t="e">
        <f t="shared" si="5"/>
        <v>#DIV/0!</v>
      </c>
      <c r="G106" s="60" t="e">
        <f t="shared" si="6"/>
        <v>#DIV/0!</v>
      </c>
      <c r="H106" s="60">
        <f t="shared" si="7"/>
        <v>0</v>
      </c>
      <c r="I106" s="66"/>
    </row>
    <row r="107" spans="1:9" s="37" customFormat="1" ht="15.75">
      <c r="A107" s="68" t="s">
        <v>85</v>
      </c>
      <c r="B107" s="62"/>
      <c r="C107" s="62"/>
      <c r="D107" s="73"/>
      <c r="E107" s="55"/>
      <c r="F107" s="60"/>
      <c r="G107" s="60"/>
      <c r="H107" s="60"/>
      <c r="I107" s="66"/>
    </row>
    <row r="108" spans="1:9" s="37" customFormat="1" ht="31.5">
      <c r="A108" s="69" t="s">
        <v>53</v>
      </c>
      <c r="B108" s="62"/>
      <c r="C108" s="62"/>
      <c r="D108" s="73"/>
      <c r="E108" s="55"/>
      <c r="F108" s="60" t="e">
        <f t="shared" si="5"/>
        <v>#DIV/0!</v>
      </c>
      <c r="G108" s="60" t="e">
        <f t="shared" si="6"/>
        <v>#DIV/0!</v>
      </c>
      <c r="H108" s="60">
        <f t="shared" si="7"/>
        <v>0</v>
      </c>
      <c r="I108" s="66"/>
    </row>
    <row r="109" spans="1:9" s="37" customFormat="1" ht="15.75">
      <c r="A109" s="43" t="s">
        <v>8</v>
      </c>
      <c r="B109" s="34">
        <v>273</v>
      </c>
      <c r="C109" s="34">
        <v>180.03712</v>
      </c>
      <c r="D109" s="78">
        <v>273</v>
      </c>
      <c r="E109" s="54">
        <v>273</v>
      </c>
      <c r="F109" s="34">
        <f t="shared" si="5"/>
        <v>100</v>
      </c>
      <c r="G109" s="34">
        <f t="shared" si="6"/>
        <v>100</v>
      </c>
      <c r="H109" s="34">
        <f t="shared" si="7"/>
        <v>3.774419665694258</v>
      </c>
      <c r="I109" s="39"/>
    </row>
    <row r="110" spans="1:9" s="37" customFormat="1" ht="15.75">
      <c r="A110" s="43" t="s">
        <v>119</v>
      </c>
      <c r="B110" s="34"/>
      <c r="C110" s="34"/>
      <c r="D110" s="78">
        <v>300</v>
      </c>
      <c r="E110" s="54">
        <v>100</v>
      </c>
      <c r="F110" s="34" t="e">
        <f t="shared" si="5"/>
        <v>#DIV/0!</v>
      </c>
      <c r="G110" s="34">
        <f t="shared" si="6"/>
        <v>33.33333333333333</v>
      </c>
      <c r="H110" s="34">
        <f t="shared" si="7"/>
        <v>1.3825713061151128</v>
      </c>
      <c r="I110" s="39"/>
    </row>
    <row r="111" spans="1:9" s="37" customFormat="1" ht="19.5" customHeight="1">
      <c r="A111" s="43" t="s">
        <v>54</v>
      </c>
      <c r="B111" s="34"/>
      <c r="C111" s="34">
        <v>0</v>
      </c>
      <c r="D111" s="78">
        <v>5</v>
      </c>
      <c r="E111" s="54">
        <v>5</v>
      </c>
      <c r="F111" s="34" t="e">
        <f t="shared" si="5"/>
        <v>#DIV/0!</v>
      </c>
      <c r="G111" s="34">
        <f t="shared" si="6"/>
        <v>100</v>
      </c>
      <c r="H111" s="34">
        <f t="shared" si="7"/>
        <v>0.06912856530575565</v>
      </c>
      <c r="I111" s="36"/>
    </row>
    <row r="112" spans="1:9" s="37" customFormat="1" ht="15.75">
      <c r="A112" s="43"/>
      <c r="B112" s="35"/>
      <c r="C112" s="35"/>
      <c r="D112" s="73"/>
      <c r="E112" s="55"/>
      <c r="F112" s="34" t="e">
        <f t="shared" si="5"/>
        <v>#DIV/0!</v>
      </c>
      <c r="G112" s="34" t="e">
        <f t="shared" si="6"/>
        <v>#DIV/0!</v>
      </c>
      <c r="H112" s="34">
        <f t="shared" si="7"/>
        <v>0</v>
      </c>
      <c r="I112" s="39"/>
    </row>
    <row r="113" spans="1:9" s="37" customFormat="1" ht="15.75">
      <c r="A113" s="42"/>
      <c r="B113" s="35"/>
      <c r="C113" s="35"/>
      <c r="D113" s="73"/>
      <c r="E113" s="55"/>
      <c r="F113" s="34" t="e">
        <f t="shared" si="5"/>
        <v>#DIV/0!</v>
      </c>
      <c r="G113" s="34" t="e">
        <f t="shared" si="6"/>
        <v>#DIV/0!</v>
      </c>
      <c r="H113" s="34">
        <f t="shared" si="7"/>
        <v>0</v>
      </c>
      <c r="I113" s="39"/>
    </row>
    <row r="114" spans="1:9" s="37" customFormat="1" ht="47.25">
      <c r="A114" s="42" t="s">
        <v>55</v>
      </c>
      <c r="B114" s="35">
        <v>1</v>
      </c>
      <c r="C114" s="35">
        <v>0</v>
      </c>
      <c r="D114" s="73">
        <v>2</v>
      </c>
      <c r="E114" s="55">
        <v>2</v>
      </c>
      <c r="F114" s="34">
        <f t="shared" si="5"/>
        <v>200</v>
      </c>
      <c r="G114" s="34">
        <f t="shared" si="6"/>
        <v>100</v>
      </c>
      <c r="H114" s="34">
        <f t="shared" si="7"/>
        <v>0.027651426122302255</v>
      </c>
      <c r="I114" s="39"/>
    </row>
    <row r="115" spans="1:9" s="37" customFormat="1" ht="15.75">
      <c r="A115" s="36" t="s">
        <v>9</v>
      </c>
      <c r="B115" s="35">
        <f>SUM(B7-B33)</f>
        <v>-977.0795799999978</v>
      </c>
      <c r="C115" s="35">
        <f>SUM(C7-C33)</f>
        <v>398.0315300000002</v>
      </c>
      <c r="D115" s="73">
        <f>SUM(D7-D33)</f>
        <v>-3062.4999999999973</v>
      </c>
      <c r="E115" s="55">
        <f>SUM(E7-E33)</f>
        <v>0</v>
      </c>
      <c r="F115" s="34">
        <f>E115/B115*100</f>
        <v>0</v>
      </c>
      <c r="G115" s="34">
        <f>E115/D115*100</f>
        <v>0</v>
      </c>
      <c r="H115" s="47" t="s">
        <v>17</v>
      </c>
      <c r="I115" s="39"/>
    </row>
    <row r="116" spans="1:9" s="37" customFormat="1" ht="31.5">
      <c r="A116" s="48" t="s">
        <v>10</v>
      </c>
      <c r="B116" s="35">
        <f>B117-B118+B119</f>
        <v>0</v>
      </c>
      <c r="C116" s="35">
        <f>C117-C118+C119</f>
        <v>0</v>
      </c>
      <c r="D116" s="73">
        <f>D117-D118+D119</f>
        <v>0</v>
      </c>
      <c r="E116" s="55">
        <f>E117-E118+E119</f>
        <v>0</v>
      </c>
      <c r="F116" s="34" t="e">
        <f>E116/B116*100</f>
        <v>#DIV/0!</v>
      </c>
      <c r="G116" s="34"/>
      <c r="H116" s="47" t="s">
        <v>17</v>
      </c>
      <c r="I116" s="39"/>
    </row>
    <row r="117" spans="1:9" s="37" customFormat="1" ht="15.75">
      <c r="A117" s="39" t="s">
        <v>11</v>
      </c>
      <c r="B117" s="35"/>
      <c r="C117" s="35"/>
      <c r="D117" s="73"/>
      <c r="E117" s="55"/>
      <c r="F117" s="34" t="e">
        <f>E117/B117*100</f>
        <v>#DIV/0!</v>
      </c>
      <c r="G117" s="34" t="e">
        <f>E117/D117*100</f>
        <v>#DIV/0!</v>
      </c>
      <c r="H117" s="47" t="s">
        <v>17</v>
      </c>
      <c r="I117" s="39"/>
    </row>
    <row r="118" spans="1:9" s="37" customFormat="1" ht="15.75">
      <c r="A118" s="39" t="s">
        <v>12</v>
      </c>
      <c r="B118" s="35"/>
      <c r="C118" s="35"/>
      <c r="D118" s="73"/>
      <c r="E118" s="55"/>
      <c r="F118" s="34" t="e">
        <f>E118/B118*100</f>
        <v>#DIV/0!</v>
      </c>
      <c r="G118" s="34" t="e">
        <f>E118/D118*100</f>
        <v>#DIV/0!</v>
      </c>
      <c r="H118" s="47" t="s">
        <v>17</v>
      </c>
      <c r="I118" s="39"/>
    </row>
    <row r="119" spans="1:9" s="37" customFormat="1" ht="15.75">
      <c r="A119" s="49" t="s">
        <v>13</v>
      </c>
      <c r="B119" s="35"/>
      <c r="C119" s="35"/>
      <c r="D119" s="73"/>
      <c r="E119" s="55"/>
      <c r="F119" s="34" t="e">
        <f>E119/B119*100</f>
        <v>#DIV/0!</v>
      </c>
      <c r="G119" s="34">
        <v>0</v>
      </c>
      <c r="H119" s="47" t="s">
        <v>17</v>
      </c>
      <c r="I119" s="39"/>
    </row>
    <row r="120" spans="4:5" s="24" customFormat="1" ht="15.75">
      <c r="D120" s="74"/>
      <c r="E120" s="51"/>
    </row>
    <row r="121" spans="1:7" s="24" customFormat="1" ht="15.75" hidden="1">
      <c r="A121" s="81" t="s">
        <v>77</v>
      </c>
      <c r="B121" s="81"/>
      <c r="C121" s="81"/>
      <c r="D121" s="81"/>
      <c r="E121" s="81"/>
      <c r="F121" s="81"/>
      <c r="G121" s="28"/>
    </row>
    <row r="122" spans="1:7" s="24" customFormat="1" ht="15.75" hidden="1">
      <c r="A122" s="81" t="s">
        <v>69</v>
      </c>
      <c r="B122" s="81"/>
      <c r="C122" s="81"/>
      <c r="D122" s="81"/>
      <c r="E122" s="81"/>
      <c r="F122" s="81"/>
      <c r="G122" s="28"/>
    </row>
    <row r="123" spans="4:7" s="24" customFormat="1" ht="15.75" hidden="1">
      <c r="D123" s="74"/>
      <c r="E123" s="51"/>
      <c r="G123" s="29" t="s">
        <v>5</v>
      </c>
    </row>
    <row r="124" spans="1:7" s="24" customFormat="1" ht="15.75" hidden="1">
      <c r="A124" s="82" t="s">
        <v>70</v>
      </c>
      <c r="B124" s="82"/>
      <c r="C124" s="82"/>
      <c r="D124" s="82"/>
      <c r="E124" s="82"/>
      <c r="F124" s="82"/>
      <c r="G124" s="30"/>
    </row>
    <row r="125" spans="1:7" s="24" customFormat="1" ht="15.75" hidden="1">
      <c r="A125" s="83" t="s">
        <v>71</v>
      </c>
      <c r="B125" s="83"/>
      <c r="C125" s="83"/>
      <c r="D125" s="83"/>
      <c r="E125" s="83"/>
      <c r="F125" s="83"/>
      <c r="G125" s="31"/>
    </row>
    <row r="126" spans="1:7" s="24" customFormat="1" ht="15.75" hidden="1">
      <c r="A126" s="83" t="s">
        <v>60</v>
      </c>
      <c r="B126" s="83"/>
      <c r="C126" s="83"/>
      <c r="D126" s="83"/>
      <c r="E126" s="83"/>
      <c r="F126" s="83"/>
      <c r="G126" s="31"/>
    </row>
    <row r="127" spans="1:7" s="24" customFormat="1" ht="15.75" hidden="1">
      <c r="A127" s="83" t="s">
        <v>61</v>
      </c>
      <c r="B127" s="83"/>
      <c r="C127" s="83"/>
      <c r="D127" s="83"/>
      <c r="E127" s="83"/>
      <c r="F127" s="83"/>
      <c r="G127" s="31"/>
    </row>
    <row r="128" spans="1:7" s="24" customFormat="1" ht="15.75" hidden="1">
      <c r="A128" s="82" t="s">
        <v>72</v>
      </c>
      <c r="B128" s="82"/>
      <c r="C128" s="82"/>
      <c r="D128" s="82"/>
      <c r="E128" s="82"/>
      <c r="F128" s="82"/>
      <c r="G128" s="30"/>
    </row>
    <row r="129" spans="1:7" s="24" customFormat="1" ht="15.75" hidden="1">
      <c r="A129" s="82" t="s">
        <v>73</v>
      </c>
      <c r="B129" s="82"/>
      <c r="C129" s="82"/>
      <c r="D129" s="82"/>
      <c r="E129" s="82"/>
      <c r="F129" s="82"/>
      <c r="G129" s="30"/>
    </row>
    <row r="130" spans="1:7" s="24" customFormat="1" ht="15.75" hidden="1">
      <c r="A130" s="82" t="s">
        <v>74</v>
      </c>
      <c r="B130" s="82"/>
      <c r="C130" s="82"/>
      <c r="D130" s="82"/>
      <c r="E130" s="82"/>
      <c r="F130" s="82"/>
      <c r="G130" s="30"/>
    </row>
    <row r="131" spans="4:5" s="24" customFormat="1" ht="15.75">
      <c r="D131" s="74"/>
      <c r="E131" s="51"/>
    </row>
  </sheetData>
  <sheetProtection/>
  <mergeCells count="12">
    <mergeCell ref="A2:I2"/>
    <mergeCell ref="J93:K93"/>
    <mergeCell ref="J98:K98"/>
    <mergeCell ref="A121:F121"/>
    <mergeCell ref="A122:F122"/>
    <mergeCell ref="A124:F124"/>
    <mergeCell ref="A125:F125"/>
    <mergeCell ref="A126:F126"/>
    <mergeCell ref="A127:F127"/>
    <mergeCell ref="A128:F128"/>
    <mergeCell ref="A129:F129"/>
    <mergeCell ref="A130:F130"/>
  </mergeCells>
  <printOptions/>
  <pageMargins left="0" right="0" top="0" bottom="0" header="0.5118110236220472" footer="0.5118110236220472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31"/>
  <sheetViews>
    <sheetView tabSelected="1" zoomScalePageLayoutView="0" workbookViewId="0" topLeftCell="A70">
      <selection activeCell="E81" sqref="E81"/>
    </sheetView>
  </sheetViews>
  <sheetFormatPr defaultColWidth="8.875" defaultRowHeight="12.75"/>
  <cols>
    <col min="1" max="1" width="41.00390625" style="1" customWidth="1"/>
    <col min="2" max="2" width="13.375" style="1" customWidth="1"/>
    <col min="3" max="3" width="11.875" style="1" customWidth="1"/>
    <col min="4" max="4" width="13.375" style="24" customWidth="1"/>
    <col min="5" max="5" width="10.75390625" style="51" customWidth="1"/>
    <col min="6" max="6" width="14.75390625" style="1" customWidth="1"/>
    <col min="7" max="7" width="17.00390625" style="1" customWidth="1"/>
    <col min="8" max="8" width="15.25390625" style="1" customWidth="1"/>
    <col min="9" max="9" width="12.75390625" style="1" customWidth="1"/>
    <col min="10" max="16384" width="8.875" style="1" customWidth="1"/>
  </cols>
  <sheetData>
    <row r="2" spans="1:9" s="5" customFormat="1" ht="39" customHeight="1">
      <c r="A2" s="80" t="s">
        <v>107</v>
      </c>
      <c r="B2" s="80"/>
      <c r="C2" s="80"/>
      <c r="D2" s="80"/>
      <c r="E2" s="80"/>
      <c r="F2" s="80"/>
      <c r="G2" s="80"/>
      <c r="H2" s="80"/>
      <c r="I2" s="80"/>
    </row>
    <row r="3" spans="4:5" s="5" customFormat="1" ht="15.75">
      <c r="D3" s="25"/>
      <c r="E3" s="50"/>
    </row>
    <row r="4" spans="1:9" ht="18.75">
      <c r="A4" s="7"/>
      <c r="B4" s="5"/>
      <c r="C4" s="5"/>
      <c r="D4" s="25"/>
      <c r="H4" s="6"/>
      <c r="I4" s="17" t="s">
        <v>5</v>
      </c>
    </row>
    <row r="5" spans="1:9" ht="113.25" customHeight="1">
      <c r="A5" s="2" t="s">
        <v>0</v>
      </c>
      <c r="B5" s="2" t="s">
        <v>108</v>
      </c>
      <c r="C5" s="2" t="s">
        <v>109</v>
      </c>
      <c r="D5" s="26" t="s">
        <v>110</v>
      </c>
      <c r="E5" s="52" t="s">
        <v>111</v>
      </c>
      <c r="F5" s="2" t="s">
        <v>112</v>
      </c>
      <c r="G5" s="2" t="s">
        <v>113</v>
      </c>
      <c r="H5" s="2" t="s">
        <v>114</v>
      </c>
      <c r="I5" s="2" t="s">
        <v>115</v>
      </c>
    </row>
    <row r="6" spans="1:9" s="9" customFormat="1" ht="15.75">
      <c r="A6" s="8">
        <v>1</v>
      </c>
      <c r="B6" s="8">
        <v>2</v>
      </c>
      <c r="C6" s="8">
        <v>3</v>
      </c>
      <c r="D6" s="27">
        <v>4</v>
      </c>
      <c r="E6" s="53">
        <v>5</v>
      </c>
      <c r="F6" s="8">
        <v>6</v>
      </c>
      <c r="G6" s="8">
        <v>7</v>
      </c>
      <c r="H6" s="8">
        <v>8</v>
      </c>
      <c r="I6" s="8">
        <v>9</v>
      </c>
    </row>
    <row r="7" spans="1:9" ht="15.75">
      <c r="A7" s="10" t="s">
        <v>15</v>
      </c>
      <c r="B7" s="13">
        <f>B8+B21</f>
        <v>31136.576900000004</v>
      </c>
      <c r="C7" s="13">
        <f>C8+C21</f>
        <v>11621.48389</v>
      </c>
      <c r="D7" s="13">
        <f>D8+D21+D32+D20</f>
        <v>7232.900000000001</v>
      </c>
      <c r="E7" s="54">
        <f>E8+E21+E32+E20</f>
        <v>7232.900000000001</v>
      </c>
      <c r="F7" s="13">
        <f>E7/B7*100</f>
        <v>23.22959271736772</v>
      </c>
      <c r="G7" s="13">
        <f>E7/D7*100</f>
        <v>100</v>
      </c>
      <c r="H7" s="13">
        <f>E7/$E$7*100</f>
        <v>100</v>
      </c>
      <c r="I7" s="10"/>
    </row>
    <row r="8" spans="1:9" ht="15.75">
      <c r="A8" s="3" t="s">
        <v>1</v>
      </c>
      <c r="B8" s="16">
        <f>B9+B15</f>
        <v>2395</v>
      </c>
      <c r="C8" s="16">
        <f>C9+C15</f>
        <v>1463.96154</v>
      </c>
      <c r="D8" s="23">
        <f>D9+D15</f>
        <v>2587</v>
      </c>
      <c r="E8" s="54">
        <f>E9+E15</f>
        <v>2587</v>
      </c>
      <c r="F8" s="14">
        <f>E8/B8*100</f>
        <v>108.01670146137788</v>
      </c>
      <c r="G8" s="14">
        <f>E8/D8*100</f>
        <v>100</v>
      </c>
      <c r="H8" s="14">
        <f>E8/$E$7*100</f>
        <v>35.76711968919797</v>
      </c>
      <c r="I8" s="4"/>
    </row>
    <row r="9" spans="1:9" ht="15.75">
      <c r="A9" s="3" t="s">
        <v>6</v>
      </c>
      <c r="B9" s="16">
        <f>B10+B11+B12+B13+B14</f>
        <v>2297</v>
      </c>
      <c r="C9" s="16">
        <f>SUM(C10:C14)</f>
        <v>1381.58853</v>
      </c>
      <c r="D9" s="23">
        <f>SUM(D10:D14)</f>
        <v>2489</v>
      </c>
      <c r="E9" s="54">
        <f>SUM(E10:E14)</f>
        <v>2489</v>
      </c>
      <c r="F9" s="16">
        <f>SUM(F10:F14)</f>
        <v>524.5016491613503</v>
      </c>
      <c r="G9" s="16">
        <f>SUM(G10:G14)</f>
        <v>500</v>
      </c>
      <c r="H9" s="16">
        <f>SUM(H10:H14)</f>
        <v>34.412199809205156</v>
      </c>
      <c r="I9" s="4"/>
    </row>
    <row r="10" spans="1:9" ht="15.75">
      <c r="A10" s="4" t="s">
        <v>18</v>
      </c>
      <c r="B10" s="15">
        <v>577</v>
      </c>
      <c r="C10" s="15">
        <v>413.93051</v>
      </c>
      <c r="D10" s="15">
        <v>608</v>
      </c>
      <c r="E10" s="55">
        <v>608</v>
      </c>
      <c r="F10" s="32">
        <f>E10/B10*100</f>
        <v>105.37261698440207</v>
      </c>
      <c r="G10" s="32">
        <f>E10/D10*100</f>
        <v>100</v>
      </c>
      <c r="H10" s="32">
        <f>E10/$E$7*100</f>
        <v>8.406033541179886</v>
      </c>
      <c r="I10" s="4"/>
    </row>
    <row r="11" spans="1:9" ht="15.75">
      <c r="A11" s="4" t="s">
        <v>19</v>
      </c>
      <c r="B11" s="15">
        <v>653</v>
      </c>
      <c r="C11" s="15">
        <v>549.80815</v>
      </c>
      <c r="D11" s="15">
        <v>865</v>
      </c>
      <c r="E11" s="55">
        <v>865</v>
      </c>
      <c r="F11" s="32">
        <f>E11/B11*100</f>
        <v>132.4655436447167</v>
      </c>
      <c r="G11" s="32">
        <f>E11/D11*100</f>
        <v>100</v>
      </c>
      <c r="H11" s="32">
        <f>E11/$E$7*100</f>
        <v>11.959241797895725</v>
      </c>
      <c r="I11" s="4"/>
    </row>
    <row r="12" spans="1:9" ht="15.75">
      <c r="A12" s="4" t="s">
        <v>20</v>
      </c>
      <c r="B12" s="15">
        <v>232</v>
      </c>
      <c r="C12" s="15">
        <v>63.92555</v>
      </c>
      <c r="D12" s="15">
        <v>212</v>
      </c>
      <c r="E12" s="55">
        <v>212</v>
      </c>
      <c r="F12" s="32">
        <f>E12/B12*100</f>
        <v>91.37931034482759</v>
      </c>
      <c r="G12" s="32">
        <f>E12/D12*100</f>
        <v>100</v>
      </c>
      <c r="H12" s="32">
        <f>E12/$E$7*100</f>
        <v>2.9310511689640393</v>
      </c>
      <c r="I12" s="4"/>
    </row>
    <row r="13" spans="1:9" ht="15.75">
      <c r="A13" s="4" t="s">
        <v>21</v>
      </c>
      <c r="B13" s="15">
        <v>310</v>
      </c>
      <c r="C13" s="15">
        <v>-283.66093</v>
      </c>
      <c r="D13" s="15">
        <f>148+171</f>
        <v>319</v>
      </c>
      <c r="E13" s="55">
        <f>148+171</f>
        <v>319</v>
      </c>
      <c r="F13" s="32">
        <f>E13/B13*100</f>
        <v>102.90322580645162</v>
      </c>
      <c r="G13" s="32">
        <f>E13/D13*100</f>
        <v>100</v>
      </c>
      <c r="H13" s="32">
        <f>E13/$E$7*100</f>
        <v>4.41040246650721</v>
      </c>
      <c r="I13" s="4"/>
    </row>
    <row r="14" spans="1:9" ht="15.75">
      <c r="A14" s="4" t="s">
        <v>76</v>
      </c>
      <c r="B14" s="15">
        <v>525</v>
      </c>
      <c r="C14" s="15">
        <v>637.58525</v>
      </c>
      <c r="D14" s="15">
        <v>485</v>
      </c>
      <c r="E14" s="55">
        <v>485</v>
      </c>
      <c r="F14" s="32">
        <f>E14/B14*100</f>
        <v>92.38095238095238</v>
      </c>
      <c r="G14" s="32">
        <f>E14/D14*100</f>
        <v>100</v>
      </c>
      <c r="H14" s="32">
        <f>E14/$E$7*100</f>
        <v>6.705470834658297</v>
      </c>
      <c r="I14" s="4"/>
    </row>
    <row r="15" spans="1:9" ht="15.75">
      <c r="A15" s="3" t="s">
        <v>7</v>
      </c>
      <c r="B15" s="16">
        <f>B16+B17+B18+B19</f>
        <v>98</v>
      </c>
      <c r="C15" s="16">
        <f>C16+C17+C18+C19</f>
        <v>82.37301</v>
      </c>
      <c r="D15" s="16">
        <f>D16+D17+D18</f>
        <v>98</v>
      </c>
      <c r="E15" s="54">
        <f>E16+E17+E18</f>
        <v>98</v>
      </c>
      <c r="F15" s="14">
        <f>E15/B15*100</f>
        <v>100</v>
      </c>
      <c r="G15" s="14">
        <f>E15/D15*100</f>
        <v>100</v>
      </c>
      <c r="H15" s="14">
        <f>E15/$E$7*100</f>
        <v>1.3549198799928104</v>
      </c>
      <c r="I15" s="4"/>
    </row>
    <row r="16" spans="1:9" ht="15.75">
      <c r="A16" s="4" t="s">
        <v>22</v>
      </c>
      <c r="B16" s="15">
        <v>98</v>
      </c>
      <c r="C16" s="15">
        <v>81.64846</v>
      </c>
      <c r="D16" s="15">
        <v>98</v>
      </c>
      <c r="E16" s="55">
        <v>98</v>
      </c>
      <c r="F16" s="32">
        <f>E16/B16*100</f>
        <v>100</v>
      </c>
      <c r="G16" s="32">
        <f>E16/D16*100</f>
        <v>100</v>
      </c>
      <c r="H16" s="32">
        <f>E16/$E$7*100</f>
        <v>1.3549198799928104</v>
      </c>
      <c r="I16" s="4"/>
    </row>
    <row r="17" spans="1:9" ht="31.5" customHeight="1">
      <c r="A17" s="11" t="s">
        <v>56</v>
      </c>
      <c r="B17" s="15">
        <v>0</v>
      </c>
      <c r="C17" s="15">
        <v>0.72455</v>
      </c>
      <c r="D17" s="22">
        <v>0</v>
      </c>
      <c r="E17" s="55">
        <v>0</v>
      </c>
      <c r="F17" s="32" t="e">
        <f>E17/B17*100</f>
        <v>#DIV/0!</v>
      </c>
      <c r="G17" s="32" t="e">
        <f>E17/D17*100</f>
        <v>#DIV/0!</v>
      </c>
      <c r="H17" s="32">
        <f>E17/$E$7*100</f>
        <v>0</v>
      </c>
      <c r="I17" s="4"/>
    </row>
    <row r="18" spans="1:9" ht="15.75" customHeight="1">
      <c r="A18" s="11" t="s">
        <v>57</v>
      </c>
      <c r="B18" s="15">
        <v>0</v>
      </c>
      <c r="C18" s="15">
        <v>0</v>
      </c>
      <c r="D18" s="22">
        <v>0</v>
      </c>
      <c r="E18" s="55">
        <v>0</v>
      </c>
      <c r="F18" s="32" t="e">
        <f>E18/B18*100</f>
        <v>#DIV/0!</v>
      </c>
      <c r="G18" s="32" t="e">
        <f>E18/D18*100</f>
        <v>#DIV/0!</v>
      </c>
      <c r="H18" s="32">
        <f>E18/$E$7*100</f>
        <v>0</v>
      </c>
      <c r="I18" s="4"/>
    </row>
    <row r="19" spans="1:9" ht="15.75" customHeight="1">
      <c r="A19" s="11" t="s">
        <v>75</v>
      </c>
      <c r="B19" s="15">
        <v>0</v>
      </c>
      <c r="C19" s="15">
        <v>0</v>
      </c>
      <c r="D19" s="22">
        <v>0</v>
      </c>
      <c r="E19" s="55">
        <v>0</v>
      </c>
      <c r="F19" s="32" t="e">
        <f>E19/B19*100</f>
        <v>#DIV/0!</v>
      </c>
      <c r="G19" s="32" t="e">
        <f>E19/D19*100</f>
        <v>#DIV/0!</v>
      </c>
      <c r="H19" s="32">
        <f>E19/$E$7*100</f>
        <v>0</v>
      </c>
      <c r="I19" s="4"/>
    </row>
    <row r="20" spans="1:9" ht="16.5" customHeight="1">
      <c r="A20" s="12" t="s">
        <v>23</v>
      </c>
      <c r="B20" s="16">
        <v>0</v>
      </c>
      <c r="C20" s="16">
        <v>0</v>
      </c>
      <c r="D20" s="23">
        <v>0</v>
      </c>
      <c r="E20" s="54">
        <v>0</v>
      </c>
      <c r="F20" s="14" t="e">
        <f>E20/B20*100</f>
        <v>#DIV/0!</v>
      </c>
      <c r="G20" s="14" t="e">
        <f>E20/D20*100</f>
        <v>#DIV/0!</v>
      </c>
      <c r="H20" s="14">
        <f>E20/$E$7*100</f>
        <v>0</v>
      </c>
      <c r="I20" s="3"/>
    </row>
    <row r="21" spans="1:9" ht="15.75">
      <c r="A21" s="3" t="s">
        <v>116</v>
      </c>
      <c r="B21" s="16">
        <f>B22+B25+B26+B29+B32</f>
        <v>28741.576900000004</v>
      </c>
      <c r="C21" s="16">
        <f>C22+C25+C26+C29+C31+C32</f>
        <v>10157.52235</v>
      </c>
      <c r="D21" s="16">
        <f>D22+D25+D26+D29+D31+D32</f>
        <v>4645.900000000001</v>
      </c>
      <c r="E21" s="54">
        <f>E22+E25+E26+E29+E31+E32</f>
        <v>4645.900000000001</v>
      </c>
      <c r="F21" s="16">
        <f>F22+F25+F26+F29+F30</f>
        <v>486.50714876236236</v>
      </c>
      <c r="G21" s="16" t="e">
        <f>G22+G25+G26+G29+G30</f>
        <v>#DIV/0!</v>
      </c>
      <c r="H21" s="16">
        <f>H22+H25+H26+H29+H30</f>
        <v>69.65947268730385</v>
      </c>
      <c r="I21" s="16">
        <f>I22+I25+I26+I29+I30</f>
        <v>0</v>
      </c>
    </row>
    <row r="22" spans="1:9" ht="15.75">
      <c r="A22" s="4" t="s">
        <v>88</v>
      </c>
      <c r="B22" s="15">
        <f>B23+B24</f>
        <v>122.39999999999999</v>
      </c>
      <c r="C22" s="15">
        <f>C23+C24</f>
        <v>75.79718</v>
      </c>
      <c r="D22" s="23">
        <f>D23+D24</f>
        <v>127.3</v>
      </c>
      <c r="E22" s="54">
        <f>E23+E24</f>
        <v>127.3</v>
      </c>
      <c r="F22" s="14">
        <f>E22/B22*100</f>
        <v>104.00326797385621</v>
      </c>
      <c r="G22" s="14">
        <f>E22/D22*100</f>
        <v>100</v>
      </c>
      <c r="H22" s="14">
        <f>E22/$E$7*100</f>
        <v>1.7600132726845388</v>
      </c>
      <c r="I22" s="4"/>
    </row>
    <row r="23" spans="1:9" ht="15.75">
      <c r="A23" s="4" t="s">
        <v>93</v>
      </c>
      <c r="B23" s="15">
        <v>118.6</v>
      </c>
      <c r="C23" s="15">
        <v>71.99718</v>
      </c>
      <c r="D23" s="15">
        <v>123.5</v>
      </c>
      <c r="E23" s="55">
        <v>123.5</v>
      </c>
      <c r="F23" s="14"/>
      <c r="G23" s="14"/>
      <c r="H23" s="14"/>
      <c r="I23" s="4"/>
    </row>
    <row r="24" spans="1:9" ht="15.75">
      <c r="A24" s="4" t="s">
        <v>38</v>
      </c>
      <c r="B24" s="15">
        <v>3.8</v>
      </c>
      <c r="C24" s="15">
        <v>3.8</v>
      </c>
      <c r="D24" s="15">
        <v>3.8</v>
      </c>
      <c r="E24" s="55">
        <v>3.8</v>
      </c>
      <c r="F24" s="14"/>
      <c r="G24" s="14"/>
      <c r="H24" s="14"/>
      <c r="I24" s="4"/>
    </row>
    <row r="25" spans="1:9" ht="15.75">
      <c r="A25" s="4" t="s">
        <v>2</v>
      </c>
      <c r="B25" s="15">
        <f>15985.2+6528</f>
        <v>22513.2</v>
      </c>
      <c r="C25" s="15">
        <v>6035.9</v>
      </c>
      <c r="D25" s="22"/>
      <c r="E25" s="55"/>
      <c r="F25" s="14">
        <f>E25/B25*100</f>
        <v>0</v>
      </c>
      <c r="G25" s="14" t="e">
        <f>E25/D25*100</f>
        <v>#DIV/0!</v>
      </c>
      <c r="H25" s="14">
        <f>E25/$E$7*100</f>
        <v>0</v>
      </c>
      <c r="I25" s="4"/>
    </row>
    <row r="26" spans="1:9" ht="33.75" customHeight="1">
      <c r="A26" s="11" t="s">
        <v>62</v>
      </c>
      <c r="B26" s="16">
        <f>B27+B28</f>
        <v>3072.6000000000004</v>
      </c>
      <c r="C26" s="16">
        <f>C27+C28</f>
        <v>2506.2749999999996</v>
      </c>
      <c r="D26" s="23">
        <f>D27+D28</f>
        <v>4126.1</v>
      </c>
      <c r="E26" s="54">
        <f>E27+E28</f>
        <v>4126.1</v>
      </c>
      <c r="F26" s="14">
        <f>E26/B26*100</f>
        <v>134.28692312699343</v>
      </c>
      <c r="G26" s="14">
        <f>E26/D26*100</f>
        <v>100</v>
      </c>
      <c r="H26" s="14">
        <f>E26/$E$7*100</f>
        <v>57.04627466161567</v>
      </c>
      <c r="I26" s="4"/>
    </row>
    <row r="27" spans="1:9" s="21" customFormat="1" ht="15.75">
      <c r="A27" s="18" t="s">
        <v>3</v>
      </c>
      <c r="B27" s="19">
        <v>807.3</v>
      </c>
      <c r="C27" s="19">
        <v>807.3</v>
      </c>
      <c r="D27" s="19">
        <v>1758</v>
      </c>
      <c r="E27" s="56">
        <v>1758</v>
      </c>
      <c r="F27" s="20">
        <f>E27/B27*100</f>
        <v>217.76291341508735</v>
      </c>
      <c r="G27" s="20">
        <f>E27/D27*100</f>
        <v>100</v>
      </c>
      <c r="H27" s="20">
        <f>E27/$E$7*100</f>
        <v>24.305603561503684</v>
      </c>
      <c r="I27" s="18"/>
    </row>
    <row r="28" spans="1:9" s="21" customFormat="1" ht="15.75">
      <c r="A28" s="18" t="s">
        <v>4</v>
      </c>
      <c r="B28" s="19">
        <v>2265.3</v>
      </c>
      <c r="C28" s="19">
        <v>1698.975</v>
      </c>
      <c r="D28" s="72">
        <v>2368.1</v>
      </c>
      <c r="E28" s="56">
        <v>2368.1</v>
      </c>
      <c r="F28" s="20">
        <f>E28/B28*100</f>
        <v>104.53803028296471</v>
      </c>
      <c r="G28" s="20">
        <f>E28/D28*100</f>
        <v>100</v>
      </c>
      <c r="H28" s="20">
        <f>E28/$E$7*100</f>
        <v>32.74067110011198</v>
      </c>
      <c r="I28" s="18"/>
    </row>
    <row r="29" spans="1:9" ht="15.75">
      <c r="A29" s="11" t="s">
        <v>78</v>
      </c>
      <c r="B29" s="15">
        <f>2874.608+B30</f>
        <v>3041.4080000000004</v>
      </c>
      <c r="C29" s="15">
        <f>1422.48127+C30</f>
        <v>1547.58127</v>
      </c>
      <c r="D29" s="22">
        <f>D30</f>
        <v>392.5</v>
      </c>
      <c r="E29" s="55">
        <f>E30</f>
        <v>392.5</v>
      </c>
      <c r="F29" s="20">
        <f>E29/B29*100</f>
        <v>12.905207061992337</v>
      </c>
      <c r="G29" s="20">
        <f>E29/D29*100</f>
        <v>100</v>
      </c>
      <c r="H29" s="20">
        <f>E29/$E$7*100</f>
        <v>5.426592376501818</v>
      </c>
      <c r="I29" s="4"/>
    </row>
    <row r="30" spans="1:10" ht="15.75">
      <c r="A30" s="57" t="s">
        <v>94</v>
      </c>
      <c r="B30" s="15">
        <v>166.8</v>
      </c>
      <c r="C30" s="15">
        <v>125.1</v>
      </c>
      <c r="D30" s="22">
        <v>392.5</v>
      </c>
      <c r="E30" s="55">
        <v>392.5</v>
      </c>
      <c r="F30" s="20">
        <f>E30/B30*100</f>
        <v>235.31175059952037</v>
      </c>
      <c r="G30" s="20">
        <f>E30/D30*100</f>
        <v>100</v>
      </c>
      <c r="H30" s="20">
        <f>E30/$E$7*100</f>
        <v>5.426592376501818</v>
      </c>
      <c r="I30" s="4"/>
      <c r="J30" s="1" t="s">
        <v>90</v>
      </c>
    </row>
    <row r="31" spans="1:9" ht="15.75">
      <c r="A31" s="57"/>
      <c r="B31" s="15"/>
      <c r="C31" s="15"/>
      <c r="D31" s="22"/>
      <c r="E31" s="55"/>
      <c r="F31" s="20" t="e">
        <f>E31/B31*100</f>
        <v>#DIV/0!</v>
      </c>
      <c r="G31" s="20" t="e">
        <f>E31/D31*100</f>
        <v>#DIV/0!</v>
      </c>
      <c r="H31" s="20">
        <f>E31/$E$7*100</f>
        <v>0</v>
      </c>
      <c r="I31" s="4"/>
    </row>
    <row r="32" spans="1:9" ht="15.75">
      <c r="A32" s="3" t="s">
        <v>24</v>
      </c>
      <c r="B32" s="16">
        <v>-8.0311</v>
      </c>
      <c r="C32" s="16">
        <v>-8.0311</v>
      </c>
      <c r="D32" s="23">
        <v>0</v>
      </c>
      <c r="E32" s="54">
        <v>0</v>
      </c>
      <c r="F32" s="14">
        <f>E32/B32*100</f>
        <v>0</v>
      </c>
      <c r="G32" s="14"/>
      <c r="H32" s="14">
        <f>E32/$E$7*100</f>
        <v>0</v>
      </c>
      <c r="I32" s="3"/>
    </row>
    <row r="33" spans="1:9" ht="15.75">
      <c r="A33" s="10" t="s">
        <v>16</v>
      </c>
      <c r="B33" s="13">
        <f>B34+B39+B51+B52+B53+B58+B70+B69+B68+B67+B71+B75+B76+B80+B87+B96+B97+B109+B111+B114</f>
        <v>32113.65648</v>
      </c>
      <c r="C33" s="13">
        <f>C34+C39+C51+C52+C53+C58+C70+C69+C68+C67+C71+C75+C76+C80+C87+C96+C97+C109+C111+C114</f>
        <v>11223.45236</v>
      </c>
      <c r="D33" s="78">
        <f>D34+D39+D51+D52+D53+D56+D57+D58+D67+D68+D69+D70+D71+D75+D76+D77+D80+D87+D96+D97+D109+D110+D111+D114</f>
        <v>10295.399999999998</v>
      </c>
      <c r="E33" s="54">
        <f>E34+E39+E51+E52+E53+E56+E58+E67+E68+E69+E70+E71+E75+E76+E77+E80+E87+E96+E97+E109+E110+E111+E114</f>
        <v>7232.900000000001</v>
      </c>
      <c r="F33" s="13" t="e">
        <f>F34+F39+F51+F52+F53+F56+F57+F58+F67+F68+F69+F70+F71+F75+F76+F77+F80+F87+F96+F97+F109+F110+F111+F114</f>
        <v>#DIV/0!</v>
      </c>
      <c r="G33" s="13" t="e">
        <f>G34+G39+G51+G52+G53+G56+G57+G58+G67+G68+G69+G70+G71+G75+G76+G77+G80+G87+G96+G97+G109+G110+G111+G114</f>
        <v>#DIV/0!</v>
      </c>
      <c r="H33" s="13">
        <f>H34+H39+H51+H52+H53+H56+H57+H58+H67+H68+H69+H70+H71+H75+H76+H77+H80+H87+H96+H97+H109+H110+H111+H114</f>
        <v>89.61412434846326</v>
      </c>
      <c r="I33" s="13">
        <f>I34+I39+I51+I52+I53+I56+I57+I58+I67+I68+I69+I70+I71+I75+I76+I77+I80+I87+I96+I97+I109+I110+I111+I114</f>
        <v>0</v>
      </c>
    </row>
    <row r="34" spans="1:9" s="37" customFormat="1" ht="47.25">
      <c r="A34" s="33" t="s">
        <v>25</v>
      </c>
      <c r="B34" s="34">
        <f>B35+B36+B37+B38</f>
        <v>950.2170000000001</v>
      </c>
      <c r="C34" s="34">
        <f>C35+C36+C37+C38</f>
        <v>738.2839600000001</v>
      </c>
      <c r="D34" s="78">
        <f>D35+D36+D37+D38</f>
        <v>1052.3999999999999</v>
      </c>
      <c r="E34" s="54">
        <f>E35+E36+E37+E38</f>
        <v>789.4</v>
      </c>
      <c r="F34" s="34">
        <f>E34/B34*100</f>
        <v>83.07576058942324</v>
      </c>
      <c r="G34" s="34">
        <f>E34/D34*100</f>
        <v>75.00950209045992</v>
      </c>
      <c r="H34" s="34">
        <f>E34/$E$33*100</f>
        <v>10.914017890472701</v>
      </c>
      <c r="I34" s="36">
        <f>I37</f>
        <v>0</v>
      </c>
    </row>
    <row r="35" spans="1:9" s="37" customFormat="1" ht="17.25" customHeight="1">
      <c r="A35" s="38" t="s">
        <v>26</v>
      </c>
      <c r="B35" s="35">
        <v>459.4</v>
      </c>
      <c r="C35" s="35">
        <v>456.63916</v>
      </c>
      <c r="D35" s="73">
        <v>808.3</v>
      </c>
      <c r="E35" s="55">
        <v>606.4</v>
      </c>
      <c r="F35" s="34">
        <f>E35/B35*100</f>
        <v>131.99825859817153</v>
      </c>
      <c r="G35" s="34">
        <f>E35/D35*100</f>
        <v>75.02165037733515</v>
      </c>
      <c r="H35" s="34">
        <f>E35/$E$33*100</f>
        <v>8.383912400282044</v>
      </c>
      <c r="I35" s="39"/>
    </row>
    <row r="36" spans="1:9" s="37" customFormat="1" ht="17.25" customHeight="1">
      <c r="A36" s="38" t="s">
        <v>117</v>
      </c>
      <c r="B36" s="35">
        <v>34.702</v>
      </c>
      <c r="C36" s="35">
        <v>34.702</v>
      </c>
      <c r="D36" s="73"/>
      <c r="E36" s="55"/>
      <c r="F36" s="34"/>
      <c r="G36" s="34"/>
      <c r="H36" s="34"/>
      <c r="I36" s="39"/>
    </row>
    <row r="37" spans="1:9" s="37" customFormat="1" ht="18" customHeight="1">
      <c r="A37" s="38" t="s">
        <v>27</v>
      </c>
      <c r="B37" s="35">
        <v>138.8</v>
      </c>
      <c r="C37" s="35">
        <v>137.90503</v>
      </c>
      <c r="D37" s="73">
        <v>244.1</v>
      </c>
      <c r="E37" s="55">
        <v>183</v>
      </c>
      <c r="F37" s="34">
        <f>E37/B37*100</f>
        <v>131.84438040345822</v>
      </c>
      <c r="G37" s="34">
        <f>E37/D37*100</f>
        <v>74.96927488734126</v>
      </c>
      <c r="H37" s="34">
        <f>E37/$E$33*100</f>
        <v>2.5301054901906563</v>
      </c>
      <c r="I37" s="39"/>
    </row>
    <row r="38" spans="1:9" s="37" customFormat="1" ht="16.5" customHeight="1">
      <c r="A38" s="40" t="s">
        <v>97</v>
      </c>
      <c r="B38" s="35">
        <v>317.315</v>
      </c>
      <c r="C38" s="35">
        <v>109.03777</v>
      </c>
      <c r="D38" s="73">
        <v>0</v>
      </c>
      <c r="E38" s="55">
        <v>0</v>
      </c>
      <c r="F38" s="34">
        <f>E38/B38*100</f>
        <v>0</v>
      </c>
      <c r="G38" s="34" t="e">
        <f>E38/D38*100</f>
        <v>#DIV/0!</v>
      </c>
      <c r="H38" s="34">
        <f>E38/$E$33*100</f>
        <v>0</v>
      </c>
      <c r="I38" s="39"/>
    </row>
    <row r="39" spans="1:9" s="37" customFormat="1" ht="31.5">
      <c r="A39" s="41" t="s">
        <v>14</v>
      </c>
      <c r="B39" s="34">
        <f>B40+B42+B43+B47+B48+B49+B50+B41+B45+B44+B46</f>
        <v>2098.02936</v>
      </c>
      <c r="C39" s="34">
        <f>C40+C42+C43+C47+C48+C49+C50+C41+C45+C44+C46</f>
        <v>1275.29175</v>
      </c>
      <c r="D39" s="78">
        <f>D40+D42+D43+D47+D48+D49+D50+D41+D45+D44+D46</f>
        <v>2223.6</v>
      </c>
      <c r="E39" s="54">
        <f>E40+E42+E43+E47+E48+E49+E50+E41+E45+E44+E46</f>
        <v>1682.5</v>
      </c>
      <c r="F39" s="34" t="e">
        <f>F40+F42+F47+F48+F41+F45+F44+F46</f>
        <v>#DIV/0!</v>
      </c>
      <c r="G39" s="34" t="e">
        <f>G40+G42+G47+G48+G41+G45+G44+G46</f>
        <v>#DIV/0!</v>
      </c>
      <c r="H39" s="34">
        <f>H40+H42+H47+H48+H41+H45+H44+H46</f>
        <v>22.63683999502274</v>
      </c>
      <c r="I39" s="34">
        <f>I40+I42+I47+I48+I41+I45+I44+I46</f>
        <v>0</v>
      </c>
    </row>
    <row r="40" spans="1:9" s="37" customFormat="1" ht="15.75">
      <c r="A40" s="38" t="s">
        <v>29</v>
      </c>
      <c r="B40" s="35">
        <v>628.3</v>
      </c>
      <c r="C40" s="35">
        <v>624.93512</v>
      </c>
      <c r="D40" s="73">
        <v>1134.6</v>
      </c>
      <c r="E40" s="55">
        <v>854</v>
      </c>
      <c r="F40" s="34">
        <f>E40/B40*100</f>
        <v>135.92233009708738</v>
      </c>
      <c r="G40" s="34">
        <f>E40/D40*100</f>
        <v>75.26881720430109</v>
      </c>
      <c r="H40" s="34">
        <f>E40/$E$33*100</f>
        <v>11.807158954223063</v>
      </c>
      <c r="I40" s="39"/>
    </row>
    <row r="41" spans="1:9" s="37" customFormat="1" ht="15.75" hidden="1">
      <c r="A41" s="38" t="s">
        <v>30</v>
      </c>
      <c r="B41" s="35"/>
      <c r="C41" s="35"/>
      <c r="D41" s="73"/>
      <c r="E41" s="55"/>
      <c r="F41" s="34" t="e">
        <f>E41/B41*100</f>
        <v>#DIV/0!</v>
      </c>
      <c r="G41" s="34" t="e">
        <f>E41/D41*100</f>
        <v>#DIV/0!</v>
      </c>
      <c r="H41" s="34">
        <f>E41/$E$33*100</f>
        <v>0</v>
      </c>
      <c r="I41" s="39"/>
    </row>
    <row r="42" spans="1:9" s="37" customFormat="1" ht="15.75">
      <c r="A42" s="38" t="s">
        <v>31</v>
      </c>
      <c r="B42" s="35">
        <v>189.8</v>
      </c>
      <c r="C42" s="35">
        <v>162.84783</v>
      </c>
      <c r="D42" s="73">
        <v>342.7</v>
      </c>
      <c r="E42" s="55">
        <v>258</v>
      </c>
      <c r="F42" s="34">
        <f>E42/B42*100</f>
        <v>135.93256059009482</v>
      </c>
      <c r="G42" s="34">
        <f>E42/D42*100</f>
        <v>75.28450539830756</v>
      </c>
      <c r="H42" s="34">
        <f>E42/$E$33*100</f>
        <v>3.5670339697769906</v>
      </c>
      <c r="I42" s="39"/>
    </row>
    <row r="43" spans="1:9" s="37" customFormat="1" ht="18" customHeight="1">
      <c r="A43" s="40" t="s">
        <v>97</v>
      </c>
      <c r="B43" s="35">
        <v>472.1</v>
      </c>
      <c r="C43" s="35">
        <v>173.72011</v>
      </c>
      <c r="D43" s="73"/>
      <c r="E43" s="55"/>
      <c r="F43" s="34"/>
      <c r="G43" s="34"/>
      <c r="H43" s="34"/>
      <c r="I43" s="39"/>
    </row>
    <row r="44" spans="1:9" s="37" customFormat="1" ht="15.75">
      <c r="A44" s="38" t="s">
        <v>65</v>
      </c>
      <c r="B44" s="35"/>
      <c r="C44" s="35"/>
      <c r="D44" s="73">
        <v>77.1</v>
      </c>
      <c r="E44" s="55">
        <v>72.3</v>
      </c>
      <c r="F44" s="34" t="e">
        <f>E44/B44*100</f>
        <v>#DIV/0!</v>
      </c>
      <c r="G44" s="34">
        <f>E44/D44*100</f>
        <v>93.77431906614785</v>
      </c>
      <c r="H44" s="34">
        <f>E44/$E$33*100</f>
        <v>0.9995990543212265</v>
      </c>
      <c r="I44" s="39"/>
    </row>
    <row r="45" spans="1:9" s="37" customFormat="1" ht="15.75">
      <c r="A45" s="40" t="s">
        <v>32</v>
      </c>
      <c r="B45" s="35">
        <v>416.58809</v>
      </c>
      <c r="C45" s="35">
        <v>159.11713</v>
      </c>
      <c r="D45" s="73">
        <v>402</v>
      </c>
      <c r="E45" s="55">
        <v>402</v>
      </c>
      <c r="F45" s="34">
        <f>E45/B45*100</f>
        <v>96.49819801617467</v>
      </c>
      <c r="G45" s="34">
        <f>E45/D45*100</f>
        <v>100</v>
      </c>
      <c r="H45" s="34">
        <f>E45/$E$33*100</f>
        <v>5.557936650582753</v>
      </c>
      <c r="I45" s="39"/>
    </row>
    <row r="46" spans="1:9" s="37" customFormat="1" ht="15.75">
      <c r="A46" s="40" t="s">
        <v>66</v>
      </c>
      <c r="B46" s="35">
        <v>0</v>
      </c>
      <c r="C46" s="35">
        <v>0</v>
      </c>
      <c r="D46" s="73"/>
      <c r="E46" s="55"/>
      <c r="F46" s="34" t="e">
        <f>E46/B46*100</f>
        <v>#DIV/0!</v>
      </c>
      <c r="G46" s="34" t="e">
        <f>E46/D46*100</f>
        <v>#DIV/0!</v>
      </c>
      <c r="H46" s="34">
        <f>E46/$E$33*100</f>
        <v>0</v>
      </c>
      <c r="I46" s="39"/>
    </row>
    <row r="47" spans="1:9" s="37" customFormat="1" ht="15.75">
      <c r="A47" s="40" t="s">
        <v>28</v>
      </c>
      <c r="B47" s="35">
        <v>347.14127</v>
      </c>
      <c r="C47" s="35">
        <v>111.89956</v>
      </c>
      <c r="D47" s="73">
        <v>221</v>
      </c>
      <c r="E47" s="55">
        <v>50</v>
      </c>
      <c r="F47" s="34">
        <f>E47/B47*100</f>
        <v>14.403358033459979</v>
      </c>
      <c r="G47" s="34">
        <f>E47/D47*100</f>
        <v>22.624434389140273</v>
      </c>
      <c r="H47" s="34">
        <f>E47/$E$33*100</f>
        <v>0.6912856530575564</v>
      </c>
      <c r="I47" s="39"/>
    </row>
    <row r="48" spans="1:9" s="37" customFormat="1" ht="15.75">
      <c r="A48" s="40" t="s">
        <v>33</v>
      </c>
      <c r="B48" s="35">
        <v>2</v>
      </c>
      <c r="C48" s="35">
        <v>0.672</v>
      </c>
      <c r="D48" s="73">
        <v>1</v>
      </c>
      <c r="E48" s="55">
        <v>1</v>
      </c>
      <c r="F48" s="34">
        <f>E48/B48*100</f>
        <v>50</v>
      </c>
      <c r="G48" s="34">
        <f>E48/D48*100</f>
        <v>100</v>
      </c>
      <c r="H48" s="34">
        <f>E48/$E$33*100</f>
        <v>0.013825713061151127</v>
      </c>
      <c r="I48" s="39"/>
    </row>
    <row r="49" spans="1:9" s="37" customFormat="1" ht="15.75">
      <c r="A49" s="33" t="s">
        <v>38</v>
      </c>
      <c r="B49" s="35">
        <v>3.8</v>
      </c>
      <c r="C49" s="35">
        <v>3.8</v>
      </c>
      <c r="D49" s="73">
        <v>3.8</v>
      </c>
      <c r="E49" s="55">
        <v>3.8</v>
      </c>
      <c r="F49" s="34">
        <f>E49/B49*100</f>
        <v>100</v>
      </c>
      <c r="G49" s="34">
        <f>E49/D49*100</f>
        <v>100</v>
      </c>
      <c r="H49" s="34">
        <f>E49/$E$33*100</f>
        <v>0.05253770963237429</v>
      </c>
      <c r="I49" s="39"/>
    </row>
    <row r="50" spans="1:9" s="37" customFormat="1" ht="19.5" customHeight="1">
      <c r="A50" s="33" t="s">
        <v>95</v>
      </c>
      <c r="B50" s="35">
        <v>38.3</v>
      </c>
      <c r="C50" s="35">
        <v>38.3</v>
      </c>
      <c r="D50" s="73">
        <v>41.4</v>
      </c>
      <c r="E50" s="55">
        <v>41.4</v>
      </c>
      <c r="F50" s="34">
        <f>E50/B50*100</f>
        <v>108.0939947780679</v>
      </c>
      <c r="G50" s="34">
        <f>E50/D50*100</f>
        <v>100</v>
      </c>
      <c r="H50" s="34">
        <f>E50/$E$33*100</f>
        <v>0.5723845207316567</v>
      </c>
      <c r="I50" s="39"/>
    </row>
    <row r="51" spans="1:9" s="37" customFormat="1" ht="15.75">
      <c r="A51" s="42" t="s">
        <v>34</v>
      </c>
      <c r="B51" s="35">
        <v>1</v>
      </c>
      <c r="C51" s="35">
        <v>0</v>
      </c>
      <c r="D51" s="73">
        <v>1</v>
      </c>
      <c r="E51" s="55">
        <v>1</v>
      </c>
      <c r="F51" s="34">
        <f>E51/B51*100</f>
        <v>100</v>
      </c>
      <c r="G51" s="34">
        <f>E51/D51*100</f>
        <v>100</v>
      </c>
      <c r="H51" s="34">
        <f>E51/$E$33*100</f>
        <v>0.013825713061151127</v>
      </c>
      <c r="I51" s="39"/>
    </row>
    <row r="52" spans="1:9" s="37" customFormat="1" ht="16.5" customHeight="1">
      <c r="A52" s="43" t="s">
        <v>96</v>
      </c>
      <c r="B52" s="34">
        <v>34.8</v>
      </c>
      <c r="C52" s="34">
        <v>34.8</v>
      </c>
      <c r="D52" s="78">
        <v>45.2</v>
      </c>
      <c r="E52" s="54">
        <v>45.2</v>
      </c>
      <c r="F52" s="34">
        <f>E52/B52*100</f>
        <v>129.8850574712644</v>
      </c>
      <c r="G52" s="34">
        <f>E52/D52*100</f>
        <v>100</v>
      </c>
      <c r="H52" s="34">
        <f>E52/$E$33*100</f>
        <v>0.624922230364031</v>
      </c>
      <c r="I52" s="39"/>
    </row>
    <row r="53" spans="1:9" s="37" customFormat="1" ht="16.5" customHeight="1">
      <c r="A53" s="43" t="s">
        <v>89</v>
      </c>
      <c r="B53" s="35">
        <v>118.6</v>
      </c>
      <c r="C53" s="35">
        <v>71.99718</v>
      </c>
      <c r="D53" s="73">
        <v>123.5</v>
      </c>
      <c r="E53" s="55">
        <v>123.5</v>
      </c>
      <c r="F53" s="34">
        <f>E53/B53*100</f>
        <v>104.13153456998315</v>
      </c>
      <c r="G53" s="34">
        <f>E53/D53*100</f>
        <v>100</v>
      </c>
      <c r="H53" s="34">
        <f>E53/$E$33*100</f>
        <v>1.7074755630521643</v>
      </c>
      <c r="I53" s="39"/>
    </row>
    <row r="54" spans="1:9" s="37" customFormat="1" ht="47.25" customHeight="1">
      <c r="A54" s="43" t="s">
        <v>102</v>
      </c>
      <c r="B54" s="35"/>
      <c r="C54" s="35"/>
      <c r="D54" s="73"/>
      <c r="E54" s="55"/>
      <c r="F54" s="34" t="e">
        <f>E54/B54*100</f>
        <v>#DIV/0!</v>
      </c>
      <c r="G54" s="34" t="e">
        <f>E54/D54*100</f>
        <v>#DIV/0!</v>
      </c>
      <c r="H54" s="34">
        <f>E54/$E$33*100</f>
        <v>0</v>
      </c>
      <c r="I54" s="39"/>
    </row>
    <row r="55" spans="1:9" s="37" customFormat="1" ht="51" customHeight="1">
      <c r="A55" s="43" t="s">
        <v>103</v>
      </c>
      <c r="B55" s="35">
        <v>13.49511</v>
      </c>
      <c r="C55" s="35">
        <v>0</v>
      </c>
      <c r="D55" s="73"/>
      <c r="E55" s="55"/>
      <c r="F55" s="34">
        <f>E55/B55*100</f>
        <v>0</v>
      </c>
      <c r="G55" s="34" t="e">
        <f>E55/D55*100</f>
        <v>#DIV/0!</v>
      </c>
      <c r="H55" s="34">
        <f>E55/$E$33*100</f>
        <v>0</v>
      </c>
      <c r="I55" s="39"/>
    </row>
    <row r="56" spans="1:9" s="37" customFormat="1" ht="114.75" customHeight="1">
      <c r="A56" s="43" t="s">
        <v>104</v>
      </c>
      <c r="B56" s="35">
        <v>16</v>
      </c>
      <c r="C56" s="35">
        <v>0</v>
      </c>
      <c r="D56" s="73">
        <v>6</v>
      </c>
      <c r="E56" s="55">
        <v>0</v>
      </c>
      <c r="F56" s="34">
        <f>E56/B56*100</f>
        <v>0</v>
      </c>
      <c r="G56" s="34">
        <f>E56/D56*100</f>
        <v>0</v>
      </c>
      <c r="H56" s="34">
        <f>E56/$E$33*100</f>
        <v>0</v>
      </c>
      <c r="I56" s="39"/>
    </row>
    <row r="57" spans="1:9" s="37" customFormat="1" ht="16.5" customHeight="1">
      <c r="A57" s="42" t="s">
        <v>118</v>
      </c>
      <c r="B57" s="35">
        <v>1.3</v>
      </c>
      <c r="C57" s="35">
        <v>0.28</v>
      </c>
      <c r="D57" s="73">
        <v>8.2</v>
      </c>
      <c r="E57" s="55">
        <v>1</v>
      </c>
      <c r="F57" s="34">
        <f>E57/B57*100</f>
        <v>76.92307692307692</v>
      </c>
      <c r="G57" s="34"/>
      <c r="H57" s="34"/>
      <c r="I57" s="39"/>
    </row>
    <row r="58" spans="1:9" s="37" customFormat="1" ht="31.5">
      <c r="A58" s="59" t="s">
        <v>35</v>
      </c>
      <c r="B58" s="60">
        <f>B59+B60+B61+B63+B64+B65+B56+B57+B55+B54</f>
        <v>2158.4791099999998</v>
      </c>
      <c r="C58" s="60">
        <f>C59+C60+C61+C63+C64+C65+C56+C57+C55+C54</f>
        <v>1391.63777</v>
      </c>
      <c r="D58" s="78">
        <f>D59+D60+D61+D62+D63+D64+D65+D66</f>
        <v>2471</v>
      </c>
      <c r="E58" s="54">
        <f>E59+E60+E61+E62+E63+E64+E65+E57</f>
        <v>1889</v>
      </c>
      <c r="F58" s="60" t="e">
        <f>F59+F60+F61+F62+F63+F64+F65+F66</f>
        <v>#DIV/0!</v>
      </c>
      <c r="G58" s="60" t="e">
        <f>G59+G60+G61+G62+G63+G64+G65+G66</f>
        <v>#DIV/0!</v>
      </c>
      <c r="H58" s="60">
        <f>H59+H60+H61+H62+H63+H64+H65+H66</f>
        <v>26.102946259453326</v>
      </c>
      <c r="I58" s="60">
        <f>I59+I60+I61+I62+I63+I64+I65+I66</f>
        <v>0</v>
      </c>
    </row>
    <row r="59" spans="1:9" s="37" customFormat="1" ht="15.75">
      <c r="A59" s="61" t="s">
        <v>36</v>
      </c>
      <c r="B59" s="62">
        <v>460.292</v>
      </c>
      <c r="C59" s="62">
        <v>447.08029</v>
      </c>
      <c r="D59" s="73">
        <v>1536.6</v>
      </c>
      <c r="E59" s="55">
        <v>1172</v>
      </c>
      <c r="F59" s="60">
        <f>E59/B59*100</f>
        <v>254.62097972591314</v>
      </c>
      <c r="G59" s="60">
        <f>E59/D59*100</f>
        <v>76.27228947025901</v>
      </c>
      <c r="H59" s="60">
        <f>E59/$E$33*100</f>
        <v>16.20373570766912</v>
      </c>
      <c r="I59" s="63"/>
    </row>
    <row r="60" spans="1:9" s="37" customFormat="1" ht="15.75">
      <c r="A60" s="64" t="s">
        <v>37</v>
      </c>
      <c r="B60" s="62">
        <v>124</v>
      </c>
      <c r="C60" s="62">
        <v>119.22333</v>
      </c>
      <c r="D60" s="73">
        <v>464.1</v>
      </c>
      <c r="E60" s="55">
        <v>354</v>
      </c>
      <c r="F60" s="60">
        <f>E60/B60*100</f>
        <v>285.48387096774195</v>
      </c>
      <c r="G60" s="60">
        <f>E60/D60*100</f>
        <v>76.27666451195863</v>
      </c>
      <c r="H60" s="60">
        <f>E60/$E$33*100</f>
        <v>4.894302423647499</v>
      </c>
      <c r="I60" s="63"/>
    </row>
    <row r="61" spans="1:9" s="37" customFormat="1" ht="16.5" customHeight="1">
      <c r="A61" s="65" t="s">
        <v>97</v>
      </c>
      <c r="B61" s="62">
        <v>1128.273</v>
      </c>
      <c r="C61" s="62">
        <v>585.8882</v>
      </c>
      <c r="D61" s="73"/>
      <c r="E61" s="55"/>
      <c r="F61" s="60">
        <f>E61/B61*100</f>
        <v>0</v>
      </c>
      <c r="G61" s="60" t="e">
        <f>E61/D61*100</f>
        <v>#DIV/0!</v>
      </c>
      <c r="H61" s="60">
        <f>E61/$E$33*100</f>
        <v>0</v>
      </c>
      <c r="I61" s="63"/>
    </row>
    <row r="62" spans="1:9" s="37" customFormat="1" ht="15.75">
      <c r="A62" s="65" t="s">
        <v>32</v>
      </c>
      <c r="B62" s="62">
        <v>0</v>
      </c>
      <c r="C62" s="62">
        <v>0</v>
      </c>
      <c r="D62" s="73">
        <v>0</v>
      </c>
      <c r="E62" s="55">
        <v>0</v>
      </c>
      <c r="F62" s="60" t="e">
        <f>E62/B62*100</f>
        <v>#DIV/0!</v>
      </c>
      <c r="G62" s="60" t="e">
        <f>E62/D62*100</f>
        <v>#DIV/0!</v>
      </c>
      <c r="H62" s="60">
        <f>E62/$E$33*100</f>
        <v>0</v>
      </c>
      <c r="I62" s="63"/>
    </row>
    <row r="63" spans="1:9" s="37" customFormat="1" ht="15.75">
      <c r="A63" s="65" t="s">
        <v>67</v>
      </c>
      <c r="B63" s="62">
        <v>412.119</v>
      </c>
      <c r="C63" s="62">
        <v>237.63195</v>
      </c>
      <c r="D63" s="73">
        <v>320</v>
      </c>
      <c r="E63" s="55">
        <v>320</v>
      </c>
      <c r="F63" s="60">
        <f>E63/B63*100</f>
        <v>77.64747560777347</v>
      </c>
      <c r="G63" s="60">
        <f>E63/D63*100</f>
        <v>100</v>
      </c>
      <c r="H63" s="60">
        <f>E63/$E$33*100</f>
        <v>4.424228179568361</v>
      </c>
      <c r="I63" s="63"/>
    </row>
    <row r="64" spans="1:9" s="37" customFormat="1" ht="15.75">
      <c r="A64" s="65" t="s">
        <v>28</v>
      </c>
      <c r="B64" s="62"/>
      <c r="C64" s="62"/>
      <c r="D64" s="73">
        <v>128.8</v>
      </c>
      <c r="E64" s="55">
        <v>40</v>
      </c>
      <c r="F64" s="60" t="e">
        <f>E64/B64*100</f>
        <v>#DIV/0!</v>
      </c>
      <c r="G64" s="60">
        <f>E64/D64*100</f>
        <v>31.05590062111801</v>
      </c>
      <c r="H64" s="60">
        <f>E64/$E$33*100</f>
        <v>0.5530285224460452</v>
      </c>
      <c r="I64" s="63"/>
    </row>
    <row r="65" spans="1:9" s="37" customFormat="1" ht="15.75">
      <c r="A65" s="65" t="s">
        <v>33</v>
      </c>
      <c r="B65" s="62">
        <v>3</v>
      </c>
      <c r="C65" s="62">
        <v>1.534</v>
      </c>
      <c r="D65" s="73">
        <v>3</v>
      </c>
      <c r="E65" s="55">
        <v>2</v>
      </c>
      <c r="F65" s="60">
        <f>E65/B65*100</f>
        <v>66.66666666666666</v>
      </c>
      <c r="G65" s="60">
        <f>E65/D65*100</f>
        <v>66.66666666666666</v>
      </c>
      <c r="H65" s="60">
        <f>E65/$E$33*100</f>
        <v>0.027651426122302255</v>
      </c>
      <c r="I65" s="63"/>
    </row>
    <row r="66" spans="1:9" s="37" customFormat="1" ht="15.75">
      <c r="A66" s="65" t="s">
        <v>49</v>
      </c>
      <c r="B66" s="62"/>
      <c r="C66" s="62"/>
      <c r="D66" s="73">
        <v>18.5</v>
      </c>
      <c r="E66" s="55">
        <v>0</v>
      </c>
      <c r="F66" s="60" t="e">
        <f>E66/B66*100</f>
        <v>#DIV/0!</v>
      </c>
      <c r="G66" s="60">
        <f>E66/D66*100</f>
        <v>0</v>
      </c>
      <c r="H66" s="60">
        <f>E66/$E$33*100</f>
        <v>0</v>
      </c>
      <c r="I66" s="63"/>
    </row>
    <row r="67" spans="1:9" s="37" customFormat="1" ht="33" customHeight="1">
      <c r="A67" s="42" t="s">
        <v>80</v>
      </c>
      <c r="B67" s="35">
        <v>27.4</v>
      </c>
      <c r="C67" s="35">
        <v>14.1</v>
      </c>
      <c r="D67" s="73">
        <v>10.5</v>
      </c>
      <c r="E67" s="55">
        <v>2</v>
      </c>
      <c r="F67" s="34">
        <f>E67/B67*100</f>
        <v>7.299270072992702</v>
      </c>
      <c r="G67" s="34">
        <f>E67/D67*100</f>
        <v>19.047619047619047</v>
      </c>
      <c r="H67" s="34">
        <f>E67/$E$33*100</f>
        <v>0.027651426122302255</v>
      </c>
      <c r="I67" s="39"/>
    </row>
    <row r="68" spans="1:9" s="37" customFormat="1" ht="51" customHeight="1">
      <c r="A68" s="42" t="s">
        <v>79</v>
      </c>
      <c r="B68" s="35"/>
      <c r="C68" s="35"/>
      <c r="D68" s="73">
        <v>5</v>
      </c>
      <c r="E68" s="55">
        <v>2</v>
      </c>
      <c r="F68" s="34" t="e">
        <f>E68/B68*100</f>
        <v>#DIV/0!</v>
      </c>
      <c r="G68" s="34">
        <f>E68/D68*100</f>
        <v>40</v>
      </c>
      <c r="H68" s="34">
        <f>E68/$E$33*100</f>
        <v>0.027651426122302255</v>
      </c>
      <c r="I68" s="39"/>
    </row>
    <row r="69" spans="1:9" s="37" customFormat="1" ht="17.25" customHeight="1">
      <c r="A69" s="42" t="s">
        <v>39</v>
      </c>
      <c r="B69" s="35">
        <v>5</v>
      </c>
      <c r="C69" s="35">
        <v>0.836</v>
      </c>
      <c r="D69" s="73">
        <v>15</v>
      </c>
      <c r="E69" s="55">
        <v>2</v>
      </c>
      <c r="F69" s="34">
        <f>E69/B69*100</f>
        <v>40</v>
      </c>
      <c r="G69" s="34">
        <f>E69/D69*100</f>
        <v>13.333333333333334</v>
      </c>
      <c r="H69" s="34">
        <f>E69/$E$33*100</f>
        <v>0.027651426122302255</v>
      </c>
      <c r="I69" s="36"/>
    </row>
    <row r="70" spans="1:9" s="37" customFormat="1" ht="36" customHeight="1">
      <c r="A70" s="42" t="s">
        <v>81</v>
      </c>
      <c r="B70" s="35"/>
      <c r="C70" s="35"/>
      <c r="D70" s="73">
        <v>0</v>
      </c>
      <c r="E70" s="55">
        <v>0</v>
      </c>
      <c r="F70" s="34" t="e">
        <f>E70/B70*100</f>
        <v>#DIV/0!</v>
      </c>
      <c r="G70" s="34" t="e">
        <f>E70/D70*100</f>
        <v>#DIV/0!</v>
      </c>
      <c r="H70" s="34">
        <f>E70/$E$33*100</f>
        <v>0</v>
      </c>
      <c r="I70" s="36"/>
    </row>
    <row r="71" spans="1:9" s="37" customFormat="1" ht="18.75" customHeight="1">
      <c r="A71" s="43" t="s">
        <v>40</v>
      </c>
      <c r="B71" s="34">
        <f>B72+B73+B74</f>
        <v>786.32501</v>
      </c>
      <c r="C71" s="34">
        <f>C72+C73+C74</f>
        <v>338.61181</v>
      </c>
      <c r="D71" s="78">
        <f>D72+D73+D74</f>
        <v>865</v>
      </c>
      <c r="E71" s="54">
        <f>E72+E73+E74</f>
        <v>865</v>
      </c>
      <c r="F71" s="34" t="e">
        <f>F72+F73</f>
        <v>#DIV/0!</v>
      </c>
      <c r="G71" s="34" t="e">
        <f>G72+G73</f>
        <v>#DIV/0!</v>
      </c>
      <c r="H71" s="34">
        <f>H72+H73</f>
        <v>3.6638139612050487</v>
      </c>
      <c r="I71" s="34">
        <f>I72+I73</f>
        <v>0</v>
      </c>
    </row>
    <row r="72" spans="1:9" s="37" customFormat="1" ht="15" customHeight="1">
      <c r="A72" s="45" t="s">
        <v>41</v>
      </c>
      <c r="B72" s="35">
        <v>786.32501</v>
      </c>
      <c r="C72" s="35">
        <v>338.61181</v>
      </c>
      <c r="D72" s="73">
        <v>265</v>
      </c>
      <c r="E72" s="55">
        <v>265</v>
      </c>
      <c r="F72" s="34">
        <f>E72/B72*100</f>
        <v>33.70107737003049</v>
      </c>
      <c r="G72" s="34">
        <f>E72/D72*100</f>
        <v>100</v>
      </c>
      <c r="H72" s="34">
        <f>E72/$E$33*100</f>
        <v>3.6638139612050487</v>
      </c>
      <c r="I72" s="39"/>
    </row>
    <row r="73" spans="1:9" s="37" customFormat="1" ht="16.5" customHeight="1">
      <c r="A73" s="45" t="s">
        <v>42</v>
      </c>
      <c r="B73" s="35"/>
      <c r="C73" s="35"/>
      <c r="D73" s="73"/>
      <c r="E73" s="55"/>
      <c r="F73" s="34" t="e">
        <f>E73/B73*100</f>
        <v>#DIV/0!</v>
      </c>
      <c r="G73" s="34" t="e">
        <f>E73/D73*100</f>
        <v>#DIV/0!</v>
      </c>
      <c r="H73" s="34">
        <f>E73/$E$33*100</f>
        <v>0</v>
      </c>
      <c r="I73" s="39"/>
    </row>
    <row r="74" spans="1:9" s="37" customFormat="1" ht="16.5" customHeight="1">
      <c r="A74" s="40" t="s">
        <v>120</v>
      </c>
      <c r="B74" s="35"/>
      <c r="C74" s="35"/>
      <c r="D74" s="73">
        <v>600</v>
      </c>
      <c r="E74" s="55">
        <v>600</v>
      </c>
      <c r="F74" s="34" t="e">
        <f>E74/B74*100</f>
        <v>#DIV/0!</v>
      </c>
      <c r="G74" s="34"/>
      <c r="H74" s="34"/>
      <c r="I74" s="39"/>
    </row>
    <row r="75" spans="1:9" s="37" customFormat="1" ht="35.25" customHeight="1">
      <c r="A75" s="46" t="s">
        <v>99</v>
      </c>
      <c r="B75" s="71">
        <v>5</v>
      </c>
      <c r="C75" s="35">
        <v>0</v>
      </c>
      <c r="D75" s="73">
        <v>5</v>
      </c>
      <c r="E75" s="55">
        <v>5</v>
      </c>
      <c r="F75" s="34"/>
      <c r="G75" s="34"/>
      <c r="H75" s="34"/>
      <c r="I75" s="39"/>
    </row>
    <row r="76" spans="1:9" s="37" customFormat="1" ht="15.75">
      <c r="A76" s="45" t="s">
        <v>92</v>
      </c>
      <c r="B76" s="35">
        <v>6.1</v>
      </c>
      <c r="C76" s="35">
        <v>6.1</v>
      </c>
      <c r="D76" s="73">
        <v>3.3</v>
      </c>
      <c r="E76" s="55">
        <v>3.3</v>
      </c>
      <c r="F76" s="34">
        <f>E76/B76*100</f>
        <v>54.09836065573771</v>
      </c>
      <c r="G76" s="34">
        <f>E76/D76*100</f>
        <v>100</v>
      </c>
      <c r="H76" s="34">
        <f>E76/$E$33*100</f>
        <v>0.04562485310179872</v>
      </c>
      <c r="I76" s="39"/>
    </row>
    <row r="77" spans="1:9" s="37" customFormat="1" ht="15.75">
      <c r="A77" s="58" t="s">
        <v>43</v>
      </c>
      <c r="B77" s="35">
        <f>B78+B79</f>
        <v>0</v>
      </c>
      <c r="C77" s="35">
        <f>C78+C79</f>
        <v>0</v>
      </c>
      <c r="D77" s="73">
        <f>D78+D79</f>
        <v>0</v>
      </c>
      <c r="E77" s="55">
        <f>E78+E79</f>
        <v>0</v>
      </c>
      <c r="F77" s="34"/>
      <c r="G77" s="34" t="e">
        <f>E77/D77*100</f>
        <v>#DIV/0!</v>
      </c>
      <c r="H77" s="34">
        <f>E77/$E$33*100</f>
        <v>0</v>
      </c>
      <c r="I77" s="39"/>
    </row>
    <row r="78" spans="1:9" s="37" customFormat="1" ht="15.75">
      <c r="A78" s="45" t="s">
        <v>44</v>
      </c>
      <c r="B78" s="35"/>
      <c r="C78" s="35"/>
      <c r="D78" s="73"/>
      <c r="E78" s="55"/>
      <c r="F78" s="34"/>
      <c r="G78" s="34" t="e">
        <f>E78/D78*100</f>
        <v>#DIV/0!</v>
      </c>
      <c r="H78" s="34">
        <f>E78/$E$33*100</f>
        <v>0</v>
      </c>
      <c r="I78" s="39"/>
    </row>
    <row r="79" spans="1:9" s="37" customFormat="1" ht="15.75">
      <c r="A79" s="45" t="s">
        <v>45</v>
      </c>
      <c r="B79" s="35"/>
      <c r="C79" s="35"/>
      <c r="D79" s="73"/>
      <c r="E79" s="55"/>
      <c r="F79" s="34"/>
      <c r="G79" s="34" t="e">
        <f>E79/D79*100</f>
        <v>#DIV/0!</v>
      </c>
      <c r="H79" s="34">
        <f>E79/$E$33*100</f>
        <v>0</v>
      </c>
      <c r="I79" s="39"/>
    </row>
    <row r="80" spans="1:9" s="37" customFormat="1" ht="18.75" customHeight="1">
      <c r="A80" s="58" t="s">
        <v>63</v>
      </c>
      <c r="B80" s="34">
        <f>B81+B82+B83+B84+B85+B86</f>
        <v>24623.608</v>
      </c>
      <c r="C80" s="34">
        <f>C81+C82+C83+C84+C85+C86</f>
        <v>6843.04896</v>
      </c>
      <c r="D80" s="78">
        <f>D81+D82+D83+D84+D85+D86</f>
        <v>716.9</v>
      </c>
      <c r="E80" s="54">
        <f>E81+E82+E83+E84+E85+E86</f>
        <v>150.8</v>
      </c>
      <c r="F80" s="34">
        <f>F81+F82+F83+F84+F85+F86</f>
        <v>100.39525691699605</v>
      </c>
      <c r="G80" s="34">
        <f>G81+G82+G83+G84+G85+G86</f>
        <v>100</v>
      </c>
      <c r="H80" s="34">
        <f>H81+H82+H83+H84+H85+H86</f>
        <v>0.7023462235064772</v>
      </c>
      <c r="I80" s="34">
        <f>I81+I82+I83+I84+I85+I86</f>
        <v>0</v>
      </c>
    </row>
    <row r="81" spans="1:9" s="37" customFormat="1" ht="15.75">
      <c r="A81" s="45" t="s">
        <v>46</v>
      </c>
      <c r="B81" s="35">
        <v>50.6</v>
      </c>
      <c r="C81" s="35">
        <v>50.6</v>
      </c>
      <c r="D81" s="73">
        <v>50.8</v>
      </c>
      <c r="E81" s="55">
        <v>50.8</v>
      </c>
      <c r="F81" s="34">
        <f>E81/B81*100</f>
        <v>100.39525691699605</v>
      </c>
      <c r="G81" s="34">
        <f>E81/D81*100</f>
        <v>100</v>
      </c>
      <c r="H81" s="34">
        <f>E81/$E$33*100</f>
        <v>0.7023462235064772</v>
      </c>
      <c r="I81" s="39"/>
    </row>
    <row r="82" spans="1:9" s="37" customFormat="1" ht="15.75">
      <c r="A82" s="45" t="s">
        <v>68</v>
      </c>
      <c r="B82" s="35">
        <v>680.308</v>
      </c>
      <c r="C82" s="35">
        <v>232.65565</v>
      </c>
      <c r="D82" s="73"/>
      <c r="E82" s="55">
        <v>100</v>
      </c>
      <c r="F82" s="34"/>
      <c r="G82" s="34"/>
      <c r="H82" s="34"/>
      <c r="I82" s="39"/>
    </row>
    <row r="83" spans="1:9" s="37" customFormat="1" ht="15.75">
      <c r="A83" s="40" t="s">
        <v>101</v>
      </c>
      <c r="B83" s="35">
        <v>411.9</v>
      </c>
      <c r="C83" s="35">
        <v>272.38956</v>
      </c>
      <c r="D83" s="73"/>
      <c r="E83" s="55"/>
      <c r="F83" s="34"/>
      <c r="G83" s="34"/>
      <c r="H83" s="34"/>
      <c r="I83" s="39"/>
    </row>
    <row r="84" spans="1:9" s="37" customFormat="1" ht="15.75">
      <c r="A84" s="45" t="s">
        <v>91</v>
      </c>
      <c r="B84" s="35">
        <v>6829.5</v>
      </c>
      <c r="C84" s="35">
        <v>6287.40375</v>
      </c>
      <c r="D84" s="73">
        <v>666.1</v>
      </c>
      <c r="E84" s="55">
        <v>0</v>
      </c>
      <c r="F84" s="34"/>
      <c r="G84" s="34"/>
      <c r="H84" s="34"/>
      <c r="I84" s="39"/>
    </row>
    <row r="85" spans="1:9" s="37" customFormat="1" ht="15.75">
      <c r="A85" s="45" t="s">
        <v>100</v>
      </c>
      <c r="B85" s="35"/>
      <c r="C85" s="35"/>
      <c r="D85" s="73"/>
      <c r="E85" s="55"/>
      <c r="F85" s="34"/>
      <c r="G85" s="34"/>
      <c r="H85" s="34"/>
      <c r="I85" s="39"/>
    </row>
    <row r="86" spans="1:9" s="37" customFormat="1" ht="15.75">
      <c r="A86" s="45" t="s">
        <v>106</v>
      </c>
      <c r="B86" s="35">
        <v>16651.3</v>
      </c>
      <c r="C86" s="35">
        <v>0</v>
      </c>
      <c r="D86" s="73"/>
      <c r="E86" s="55"/>
      <c r="F86" s="34"/>
      <c r="G86" s="34"/>
      <c r="H86" s="34"/>
      <c r="I86" s="39"/>
    </row>
    <row r="87" spans="1:9" s="37" customFormat="1" ht="15.75">
      <c r="A87" s="58" t="s">
        <v>64</v>
      </c>
      <c r="B87" s="34">
        <f>B89+B92+B93+B94+B66</f>
        <v>317.398</v>
      </c>
      <c r="C87" s="34">
        <f>C89+C92+C93+C94+C66</f>
        <v>51.3468</v>
      </c>
      <c r="D87" s="78">
        <f>D88+D89+D93+D94+D95+D92+D90</f>
        <v>872.5</v>
      </c>
      <c r="E87" s="54">
        <f>E88+E89+E93+E94+E95+E92+E90</f>
        <v>492.5</v>
      </c>
      <c r="F87" s="34" t="e">
        <f>+F88+F89+F93+F94+F95+F92+F90+F91</f>
        <v>#DIV/0!</v>
      </c>
      <c r="G87" s="34" t="e">
        <f>+G88+G89+G93+G94+G95+G92+G90+G91</f>
        <v>#DIV/0!</v>
      </c>
      <c r="H87" s="34">
        <f>+H88+H89+H93+H94+H95+H92+H90+H91</f>
        <v>6.80916368261693</v>
      </c>
      <c r="I87" s="34">
        <f>+I88+I89+I93+I94+I95+I92+I90+I91</f>
        <v>0</v>
      </c>
    </row>
    <row r="88" spans="1:9" s="37" customFormat="1" ht="15.75">
      <c r="A88" s="44" t="s">
        <v>47</v>
      </c>
      <c r="B88" s="35">
        <v>0</v>
      </c>
      <c r="C88" s="35">
        <v>0</v>
      </c>
      <c r="D88" s="73"/>
      <c r="E88" s="55"/>
      <c r="F88" s="34"/>
      <c r="G88" s="34"/>
      <c r="H88" s="34">
        <f>E88/$E$33*100</f>
        <v>0</v>
      </c>
      <c r="I88" s="36"/>
    </row>
    <row r="89" spans="1:9" s="37" customFormat="1" ht="31.5">
      <c r="A89" s="44" t="s">
        <v>82</v>
      </c>
      <c r="B89" s="35">
        <v>132.098</v>
      </c>
      <c r="C89" s="35">
        <v>32.952</v>
      </c>
      <c r="D89" s="73">
        <v>30</v>
      </c>
      <c r="E89" s="55">
        <v>0</v>
      </c>
      <c r="F89" s="34">
        <f>E89/B89*100</f>
        <v>0</v>
      </c>
      <c r="G89" s="34">
        <f>E89/D89*100</f>
        <v>0</v>
      </c>
      <c r="H89" s="34">
        <f>E89/$E$33*100</f>
        <v>0</v>
      </c>
      <c r="I89" s="39"/>
    </row>
    <row r="90" spans="1:9" s="37" customFormat="1" ht="15.75">
      <c r="A90" s="44" t="s">
        <v>122</v>
      </c>
      <c r="B90" s="35"/>
      <c r="C90" s="35"/>
      <c r="D90" s="73">
        <v>300</v>
      </c>
      <c r="E90" s="55">
        <v>0</v>
      </c>
      <c r="F90" s="34"/>
      <c r="G90" s="34"/>
      <c r="H90" s="34"/>
      <c r="I90" s="39"/>
    </row>
    <row r="91" spans="1:9" s="37" customFormat="1" ht="15.75">
      <c r="A91" s="44" t="s">
        <v>87</v>
      </c>
      <c r="B91" s="35"/>
      <c r="C91" s="35"/>
      <c r="D91" s="73"/>
      <c r="E91" s="55"/>
      <c r="F91" s="34"/>
      <c r="G91" s="34"/>
      <c r="H91" s="34"/>
      <c r="I91" s="39"/>
    </row>
    <row r="92" spans="1:9" s="37" customFormat="1" ht="31.5">
      <c r="A92" s="44" t="s">
        <v>83</v>
      </c>
      <c r="B92" s="35"/>
      <c r="C92" s="35"/>
      <c r="D92" s="73">
        <v>0</v>
      </c>
      <c r="E92" s="55">
        <v>0</v>
      </c>
      <c r="F92" s="34"/>
      <c r="G92" s="34"/>
      <c r="H92" s="34"/>
      <c r="I92" s="39"/>
    </row>
    <row r="93" spans="1:11" s="37" customFormat="1" ht="15.75">
      <c r="A93" s="44" t="s">
        <v>48</v>
      </c>
      <c r="B93" s="35">
        <v>166.8</v>
      </c>
      <c r="C93" s="35">
        <v>7.6818</v>
      </c>
      <c r="D93" s="73">
        <v>392.5</v>
      </c>
      <c r="E93" s="55">
        <v>392.5</v>
      </c>
      <c r="F93" s="34"/>
      <c r="G93" s="34">
        <f>E93/D93*100</f>
        <v>100</v>
      </c>
      <c r="H93" s="34">
        <f>E93/$E$33*100</f>
        <v>5.426592376501818</v>
      </c>
      <c r="I93" s="39"/>
      <c r="J93" s="84"/>
      <c r="K93" s="85"/>
    </row>
    <row r="94" spans="1:9" s="37" customFormat="1" ht="15.75">
      <c r="A94" s="44" t="s">
        <v>49</v>
      </c>
      <c r="B94" s="35">
        <v>18.5</v>
      </c>
      <c r="C94" s="35">
        <v>10.713</v>
      </c>
      <c r="D94" s="73">
        <v>0</v>
      </c>
      <c r="E94" s="55">
        <v>50</v>
      </c>
      <c r="F94" s="34">
        <f>E94/B94*100</f>
        <v>270.27027027027026</v>
      </c>
      <c r="G94" s="34" t="e">
        <f>E94/D94*100</f>
        <v>#DIV/0!</v>
      </c>
      <c r="H94" s="34">
        <f>E94/$E$33*100</f>
        <v>0.6912856530575564</v>
      </c>
      <c r="I94" s="39"/>
    </row>
    <row r="95" spans="1:9" s="37" customFormat="1" ht="47.25">
      <c r="A95" s="44" t="s">
        <v>121</v>
      </c>
      <c r="B95" s="35"/>
      <c r="C95" s="35"/>
      <c r="D95" s="73">
        <v>150</v>
      </c>
      <c r="E95" s="55">
        <v>50</v>
      </c>
      <c r="F95" s="34" t="e">
        <f>E95/B95*100</f>
        <v>#DIV/0!</v>
      </c>
      <c r="G95" s="34">
        <f>E95/D95*100</f>
        <v>33.33333333333333</v>
      </c>
      <c r="H95" s="34">
        <f>E95/$E$33*100</f>
        <v>0.6912856530575564</v>
      </c>
      <c r="I95" s="39"/>
    </row>
    <row r="96" spans="1:9" s="37" customFormat="1" ht="31.5">
      <c r="A96" s="43" t="s">
        <v>50</v>
      </c>
      <c r="B96" s="35">
        <v>10</v>
      </c>
      <c r="C96" s="35">
        <v>0</v>
      </c>
      <c r="D96" s="73">
        <v>5</v>
      </c>
      <c r="E96" s="55">
        <v>2</v>
      </c>
      <c r="F96" s="34">
        <f>E96/B96*100</f>
        <v>20</v>
      </c>
      <c r="G96" s="34">
        <f>E96/D96*100</f>
        <v>40</v>
      </c>
      <c r="H96" s="34">
        <f>E96/$E$33*100</f>
        <v>0.027651426122302255</v>
      </c>
      <c r="I96" s="39"/>
    </row>
    <row r="97" spans="1:9" s="37" customFormat="1" ht="15.75">
      <c r="A97" s="59" t="s">
        <v>51</v>
      </c>
      <c r="B97" s="60">
        <f>B98+B99+B100+B102+B104+B105+B103+B107</f>
        <v>697.7</v>
      </c>
      <c r="C97" s="60">
        <f>C98+C99+C100+C102+C104+C105+C103+C107</f>
        <v>277.36101</v>
      </c>
      <c r="D97" s="78">
        <f>D98+D99+D100+D102+D104+D105+D103+D107+D101</f>
        <v>1286.3000000000002</v>
      </c>
      <c r="E97" s="54">
        <f>E98+E99+E100+E102+E104+E105+E103+E107+E101</f>
        <v>797.6999999999999</v>
      </c>
      <c r="F97" s="60" t="e">
        <f>F98+F99+F102+F104+F105+F100+F103</f>
        <v>#DIV/0!</v>
      </c>
      <c r="G97" s="60" t="e">
        <f>G98+G99+G102+G104+G105+G100+G103</f>
        <v>#DIV/0!</v>
      </c>
      <c r="H97" s="60">
        <f>H98+H99+H102+H104+H105+H100+H103</f>
        <v>11.028771308880254</v>
      </c>
      <c r="I97" s="60">
        <f>I98+I99+I102+I104+I105+I100+I103</f>
        <v>0</v>
      </c>
    </row>
    <row r="98" spans="1:9" s="37" customFormat="1" ht="15.75">
      <c r="A98" s="61" t="s">
        <v>59</v>
      </c>
      <c r="B98" s="62">
        <f>268.2+83.8</f>
        <v>352</v>
      </c>
      <c r="C98" s="62">
        <f>133.24521+50.87171</f>
        <v>184.11692</v>
      </c>
      <c r="D98" s="73">
        <v>832.1</v>
      </c>
      <c r="E98" s="55">
        <v>597.3</v>
      </c>
      <c r="F98" s="60">
        <f>E98/B98*100</f>
        <v>169.6875</v>
      </c>
      <c r="G98" s="60">
        <f>E98/D98*100</f>
        <v>71.78223771181348</v>
      </c>
      <c r="H98" s="60">
        <f>E98/$E$33*100</f>
        <v>8.258098411425568</v>
      </c>
      <c r="I98" s="63"/>
    </row>
    <row r="99" spans="1:9" s="37" customFormat="1" ht="15.75">
      <c r="A99" s="64" t="s">
        <v>52</v>
      </c>
      <c r="B99" s="62">
        <f>78.7+27.6</f>
        <v>106.30000000000001</v>
      </c>
      <c r="C99" s="62">
        <f>39.56546+13.12811</f>
        <v>52.69357</v>
      </c>
      <c r="D99" s="73">
        <v>251.3</v>
      </c>
      <c r="E99" s="55">
        <v>180.4</v>
      </c>
      <c r="F99" s="60">
        <f>E99/B99*100</f>
        <v>169.70837253057383</v>
      </c>
      <c r="G99" s="60">
        <f>E99/D99*100</f>
        <v>71.7867091126144</v>
      </c>
      <c r="H99" s="60">
        <f>E99/$E$33*100</f>
        <v>2.4941586362316635</v>
      </c>
      <c r="I99" s="63"/>
    </row>
    <row r="100" spans="1:9" s="37" customFormat="1" ht="19.5" customHeight="1">
      <c r="A100" s="65" t="s">
        <v>97</v>
      </c>
      <c r="B100" s="62">
        <v>34.1</v>
      </c>
      <c r="C100" s="62">
        <v>29.94948</v>
      </c>
      <c r="D100" s="73"/>
      <c r="E100" s="55"/>
      <c r="F100" s="60">
        <f>E100/B100*100</f>
        <v>0</v>
      </c>
      <c r="G100" s="60" t="e">
        <f>E100/D100*100</f>
        <v>#DIV/0!</v>
      </c>
      <c r="H100" s="60">
        <f>E100/$E$33*100</f>
        <v>0</v>
      </c>
      <c r="I100" s="63"/>
    </row>
    <row r="101" spans="1:9" s="37" customFormat="1" ht="19.5" customHeight="1">
      <c r="A101" s="70" t="s">
        <v>105</v>
      </c>
      <c r="B101" s="62"/>
      <c r="C101" s="62"/>
      <c r="D101" s="73">
        <v>40</v>
      </c>
      <c r="E101" s="55"/>
      <c r="F101" s="60"/>
      <c r="G101" s="60"/>
      <c r="H101" s="60"/>
      <c r="I101" s="63"/>
    </row>
    <row r="102" spans="1:9" s="37" customFormat="1" ht="15.75">
      <c r="A102" s="65" t="s">
        <v>32</v>
      </c>
      <c r="B102" s="62">
        <v>130.7</v>
      </c>
      <c r="C102" s="62">
        <v>0.89604</v>
      </c>
      <c r="D102" s="73">
        <v>130.7</v>
      </c>
      <c r="E102" s="55">
        <v>20</v>
      </c>
      <c r="F102" s="60">
        <f>E102/B102*100</f>
        <v>15.302218821729152</v>
      </c>
      <c r="G102" s="60">
        <f>E102/D102*100</f>
        <v>15.302218821729152</v>
      </c>
      <c r="H102" s="60">
        <f>E102/$E$33*100</f>
        <v>0.2765142612230226</v>
      </c>
      <c r="I102" s="63"/>
    </row>
    <row r="103" spans="1:9" s="37" customFormat="1" ht="15.75">
      <c r="A103" s="65" t="s">
        <v>67</v>
      </c>
      <c r="B103" s="62">
        <v>0</v>
      </c>
      <c r="C103" s="62">
        <v>0</v>
      </c>
      <c r="D103" s="73">
        <v>0</v>
      </c>
      <c r="E103" s="55">
        <v>0</v>
      </c>
      <c r="F103" s="60" t="e">
        <f>E103/B103*100</f>
        <v>#DIV/0!</v>
      </c>
      <c r="G103" s="60" t="e">
        <f>E103/D103*100</f>
        <v>#DIV/0!</v>
      </c>
      <c r="H103" s="60"/>
      <c r="I103" s="63"/>
    </row>
    <row r="104" spans="1:9" s="37" customFormat="1" ht="15.75">
      <c r="A104" s="65" t="s">
        <v>28</v>
      </c>
      <c r="B104" s="62">
        <f>65.1+8.5</f>
        <v>73.6</v>
      </c>
      <c r="C104" s="62">
        <v>9.7</v>
      </c>
      <c r="D104" s="73">
        <v>31.2</v>
      </c>
      <c r="E104" s="55">
        <v>0</v>
      </c>
      <c r="F104" s="60">
        <f>E104/B104*100</f>
        <v>0</v>
      </c>
      <c r="G104" s="60">
        <f>E104/D104*100</f>
        <v>0</v>
      </c>
      <c r="H104" s="60">
        <f>E104/$E$33*100</f>
        <v>0</v>
      </c>
      <c r="I104" s="63"/>
    </row>
    <row r="105" spans="1:9" s="37" customFormat="1" ht="15.75">
      <c r="A105" s="65" t="s">
        <v>33</v>
      </c>
      <c r="B105" s="62">
        <v>1</v>
      </c>
      <c r="C105" s="62">
        <v>0.005</v>
      </c>
      <c r="D105" s="73">
        <v>1</v>
      </c>
      <c r="E105" s="55">
        <v>0</v>
      </c>
      <c r="F105" s="60">
        <f>E105/B105*100</f>
        <v>0</v>
      </c>
      <c r="G105" s="60">
        <f>E105/D105*100</f>
        <v>0</v>
      </c>
      <c r="H105" s="60">
        <f>E105/$E$33*100</f>
        <v>0</v>
      </c>
      <c r="I105" s="66"/>
    </row>
    <row r="106" spans="1:9" s="37" customFormat="1" ht="15.75">
      <c r="A106" s="67" t="s">
        <v>58</v>
      </c>
      <c r="B106" s="62"/>
      <c r="C106" s="62"/>
      <c r="D106" s="73"/>
      <c r="E106" s="55"/>
      <c r="F106" s="60" t="e">
        <f>E106/B106*100</f>
        <v>#DIV/0!</v>
      </c>
      <c r="G106" s="60" t="e">
        <f>E106/D106*100</f>
        <v>#DIV/0!</v>
      </c>
      <c r="H106" s="60">
        <f>E106/$E$33*100</f>
        <v>0</v>
      </c>
      <c r="I106" s="66"/>
    </row>
    <row r="107" spans="1:9" s="37" customFormat="1" ht="15.75">
      <c r="A107" s="68" t="s">
        <v>85</v>
      </c>
      <c r="B107" s="62"/>
      <c r="C107" s="62"/>
      <c r="D107" s="73"/>
      <c r="E107" s="55"/>
      <c r="F107" s="60"/>
      <c r="G107" s="60"/>
      <c r="H107" s="60"/>
      <c r="I107" s="66"/>
    </row>
    <row r="108" spans="1:9" s="37" customFormat="1" ht="31.5">
      <c r="A108" s="69" t="s">
        <v>53</v>
      </c>
      <c r="B108" s="62"/>
      <c r="C108" s="62"/>
      <c r="D108" s="73"/>
      <c r="E108" s="55"/>
      <c r="F108" s="60" t="e">
        <f>E108/B108*100</f>
        <v>#DIV/0!</v>
      </c>
      <c r="G108" s="60" t="e">
        <f>E108/D108*100</f>
        <v>#DIV/0!</v>
      </c>
      <c r="H108" s="60">
        <f>E108/$E$33*100</f>
        <v>0</v>
      </c>
      <c r="I108" s="66"/>
    </row>
    <row r="109" spans="1:9" s="37" customFormat="1" ht="15.75">
      <c r="A109" s="42" t="s">
        <v>8</v>
      </c>
      <c r="B109" s="35">
        <v>273</v>
      </c>
      <c r="C109" s="35">
        <v>180.03712</v>
      </c>
      <c r="D109" s="78">
        <v>273</v>
      </c>
      <c r="E109" s="55">
        <v>273</v>
      </c>
      <c r="F109" s="34">
        <f>E109/B109*100</f>
        <v>100</v>
      </c>
      <c r="G109" s="34">
        <f>E109/D109*100</f>
        <v>100</v>
      </c>
      <c r="H109" s="34">
        <f>E109/$E$33*100</f>
        <v>3.774419665694258</v>
      </c>
      <c r="I109" s="39"/>
    </row>
    <row r="110" spans="1:9" s="37" customFormat="1" ht="15.75">
      <c r="A110" s="42" t="s">
        <v>119</v>
      </c>
      <c r="B110" s="35"/>
      <c r="C110" s="35"/>
      <c r="D110" s="78">
        <v>300</v>
      </c>
      <c r="E110" s="55">
        <v>100</v>
      </c>
      <c r="F110" s="34" t="e">
        <f>E110/B110*100</f>
        <v>#DIV/0!</v>
      </c>
      <c r="G110" s="34">
        <f>E110/D110*100</f>
        <v>33.33333333333333</v>
      </c>
      <c r="H110" s="34">
        <f>E110/$E$33*100</f>
        <v>1.3825713061151128</v>
      </c>
      <c r="I110" s="39"/>
    </row>
    <row r="111" spans="1:9" s="37" customFormat="1" ht="19.5" customHeight="1">
      <c r="A111" s="42" t="s">
        <v>54</v>
      </c>
      <c r="B111" s="35"/>
      <c r="C111" s="35">
        <v>0</v>
      </c>
      <c r="D111" s="78">
        <v>5</v>
      </c>
      <c r="E111" s="55">
        <v>5</v>
      </c>
      <c r="F111" s="34" t="e">
        <f>E111/B111*100</f>
        <v>#DIV/0!</v>
      </c>
      <c r="G111" s="34">
        <f>E111/D111*100</f>
        <v>100</v>
      </c>
      <c r="H111" s="34">
        <f>E111/$E$33*100</f>
        <v>0.06912856530575565</v>
      </c>
      <c r="I111" s="36"/>
    </row>
    <row r="112" spans="1:9" s="37" customFormat="1" ht="15.75">
      <c r="A112" s="43"/>
      <c r="B112" s="35"/>
      <c r="C112" s="35"/>
      <c r="D112" s="73"/>
      <c r="E112" s="55"/>
      <c r="F112" s="34" t="e">
        <f>E112/B112*100</f>
        <v>#DIV/0!</v>
      </c>
      <c r="G112" s="34" t="e">
        <f>E112/D112*100</f>
        <v>#DIV/0!</v>
      </c>
      <c r="H112" s="34">
        <f>E112/$E$33*100</f>
        <v>0</v>
      </c>
      <c r="I112" s="39"/>
    </row>
    <row r="113" spans="1:9" s="37" customFormat="1" ht="15.75">
      <c r="A113" s="42"/>
      <c r="B113" s="35"/>
      <c r="C113" s="35"/>
      <c r="D113" s="73"/>
      <c r="E113" s="55"/>
      <c r="F113" s="34" t="e">
        <f>E113/B113*100</f>
        <v>#DIV/0!</v>
      </c>
      <c r="G113" s="34" t="e">
        <f>E113/D113*100</f>
        <v>#DIV/0!</v>
      </c>
      <c r="H113" s="34">
        <f>E113/$E$33*100</f>
        <v>0</v>
      </c>
      <c r="I113" s="39"/>
    </row>
    <row r="114" spans="1:9" s="37" customFormat="1" ht="47.25">
      <c r="A114" s="42" t="s">
        <v>55</v>
      </c>
      <c r="B114" s="35">
        <v>1</v>
      </c>
      <c r="C114" s="35">
        <v>0</v>
      </c>
      <c r="D114" s="73">
        <v>2</v>
      </c>
      <c r="E114" s="55">
        <v>2</v>
      </c>
      <c r="F114" s="34">
        <f>E114/B114*100</f>
        <v>200</v>
      </c>
      <c r="G114" s="34">
        <f>E114/D114*100</f>
        <v>100</v>
      </c>
      <c r="H114" s="34">
        <f>E114/$E$33*100</f>
        <v>0.027651426122302255</v>
      </c>
      <c r="I114" s="39"/>
    </row>
    <row r="115" spans="1:9" s="37" customFormat="1" ht="15.75">
      <c r="A115" s="36" t="s">
        <v>9</v>
      </c>
      <c r="B115" s="35">
        <f>SUM(B7-B33)</f>
        <v>-977.0795799999978</v>
      </c>
      <c r="C115" s="35">
        <f>SUM(C7-C33)</f>
        <v>398.0315300000002</v>
      </c>
      <c r="D115" s="73">
        <f>SUM(D7-D33)</f>
        <v>-3062.4999999999973</v>
      </c>
      <c r="E115" s="55">
        <f>SUM(E7-E33)</f>
        <v>0</v>
      </c>
      <c r="F115" s="34">
        <f>E115/B115*100</f>
        <v>0</v>
      </c>
      <c r="G115" s="34">
        <f>E115/D115*100</f>
        <v>0</v>
      </c>
      <c r="H115" s="47" t="s">
        <v>17</v>
      </c>
      <c r="I115" s="39"/>
    </row>
    <row r="116" spans="1:9" s="37" customFormat="1" ht="31.5">
      <c r="A116" s="48" t="s">
        <v>10</v>
      </c>
      <c r="B116" s="35">
        <f>B117-B118+B119</f>
        <v>0</v>
      </c>
      <c r="C116" s="35">
        <f>C117-C118+C119</f>
        <v>0</v>
      </c>
      <c r="D116" s="35">
        <f>D117-D118+D119</f>
        <v>0</v>
      </c>
      <c r="E116" s="55">
        <f>E117-E118+E119</f>
        <v>0</v>
      </c>
      <c r="F116" s="34" t="e">
        <f>E116/B116*100</f>
        <v>#DIV/0!</v>
      </c>
      <c r="G116" s="34"/>
      <c r="H116" s="47" t="s">
        <v>17</v>
      </c>
      <c r="I116" s="39"/>
    </row>
    <row r="117" spans="1:9" s="37" customFormat="1" ht="15.75">
      <c r="A117" s="39" t="s">
        <v>11</v>
      </c>
      <c r="B117" s="35"/>
      <c r="C117" s="35"/>
      <c r="D117" s="35"/>
      <c r="E117" s="55"/>
      <c r="F117" s="34" t="e">
        <f>E117/B117*100</f>
        <v>#DIV/0!</v>
      </c>
      <c r="G117" s="34" t="e">
        <f>E117/D117*100</f>
        <v>#DIV/0!</v>
      </c>
      <c r="H117" s="47" t="s">
        <v>17</v>
      </c>
      <c r="I117" s="39"/>
    </row>
    <row r="118" spans="1:9" s="37" customFormat="1" ht="15.75">
      <c r="A118" s="39" t="s">
        <v>12</v>
      </c>
      <c r="B118" s="35"/>
      <c r="C118" s="35"/>
      <c r="D118" s="35"/>
      <c r="E118" s="55"/>
      <c r="F118" s="34" t="e">
        <f>E118/B118*100</f>
        <v>#DIV/0!</v>
      </c>
      <c r="G118" s="34" t="e">
        <f>E118/D118*100</f>
        <v>#DIV/0!</v>
      </c>
      <c r="H118" s="47" t="s">
        <v>17</v>
      </c>
      <c r="I118" s="39"/>
    </row>
    <row r="119" spans="1:9" s="37" customFormat="1" ht="15.75">
      <c r="A119" s="49" t="s">
        <v>13</v>
      </c>
      <c r="B119" s="35"/>
      <c r="C119" s="35"/>
      <c r="D119" s="35"/>
      <c r="E119" s="55"/>
      <c r="F119" s="34" t="e">
        <f>E119/B119*100</f>
        <v>#DIV/0!</v>
      </c>
      <c r="G119" s="34">
        <v>0</v>
      </c>
      <c r="H119" s="47" t="s">
        <v>17</v>
      </c>
      <c r="I119" s="39"/>
    </row>
    <row r="120" s="24" customFormat="1" ht="15.75">
      <c r="E120" s="51"/>
    </row>
    <row r="121" spans="1:7" s="24" customFormat="1" ht="15.75" hidden="1">
      <c r="A121" s="81" t="s">
        <v>77</v>
      </c>
      <c r="B121" s="81"/>
      <c r="C121" s="81"/>
      <c r="D121" s="81"/>
      <c r="E121" s="81"/>
      <c r="F121" s="81"/>
      <c r="G121" s="28"/>
    </row>
    <row r="122" spans="1:7" s="24" customFormat="1" ht="15.75" hidden="1">
      <c r="A122" s="81" t="s">
        <v>69</v>
      </c>
      <c r="B122" s="81"/>
      <c r="C122" s="81"/>
      <c r="D122" s="81"/>
      <c r="E122" s="81"/>
      <c r="F122" s="81"/>
      <c r="G122" s="28"/>
    </row>
    <row r="123" spans="5:7" s="24" customFormat="1" ht="15.75" hidden="1">
      <c r="E123" s="51"/>
      <c r="G123" s="29" t="s">
        <v>5</v>
      </c>
    </row>
    <row r="124" spans="1:7" s="24" customFormat="1" ht="15.75" hidden="1">
      <c r="A124" s="82" t="s">
        <v>70</v>
      </c>
      <c r="B124" s="82"/>
      <c r="C124" s="82"/>
      <c r="D124" s="82"/>
      <c r="E124" s="82"/>
      <c r="F124" s="82"/>
      <c r="G124" s="30"/>
    </row>
    <row r="125" spans="1:7" s="24" customFormat="1" ht="15.75" hidden="1">
      <c r="A125" s="83" t="s">
        <v>71</v>
      </c>
      <c r="B125" s="83"/>
      <c r="C125" s="83"/>
      <c r="D125" s="83"/>
      <c r="E125" s="83"/>
      <c r="F125" s="83"/>
      <c r="G125" s="31"/>
    </row>
    <row r="126" spans="1:7" s="24" customFormat="1" ht="15.75" hidden="1">
      <c r="A126" s="83" t="s">
        <v>60</v>
      </c>
      <c r="B126" s="83"/>
      <c r="C126" s="83"/>
      <c r="D126" s="83"/>
      <c r="E126" s="83"/>
      <c r="F126" s="83"/>
      <c r="G126" s="31"/>
    </row>
    <row r="127" spans="1:7" s="24" customFormat="1" ht="15.75" hidden="1">
      <c r="A127" s="83" t="s">
        <v>61</v>
      </c>
      <c r="B127" s="83"/>
      <c r="C127" s="83"/>
      <c r="D127" s="83"/>
      <c r="E127" s="83"/>
      <c r="F127" s="83"/>
      <c r="G127" s="31"/>
    </row>
    <row r="128" spans="1:7" s="24" customFormat="1" ht="15.75" hidden="1">
      <c r="A128" s="82" t="s">
        <v>72</v>
      </c>
      <c r="B128" s="82"/>
      <c r="C128" s="82"/>
      <c r="D128" s="82"/>
      <c r="E128" s="82"/>
      <c r="F128" s="82"/>
      <c r="G128" s="30"/>
    </row>
    <row r="129" spans="1:7" s="24" customFormat="1" ht="15.75" hidden="1">
      <c r="A129" s="82" t="s">
        <v>73</v>
      </c>
      <c r="B129" s="82"/>
      <c r="C129" s="82"/>
      <c r="D129" s="82"/>
      <c r="E129" s="82"/>
      <c r="F129" s="82"/>
      <c r="G129" s="30"/>
    </row>
    <row r="130" spans="1:7" s="24" customFormat="1" ht="15.75" hidden="1">
      <c r="A130" s="82" t="s">
        <v>74</v>
      </c>
      <c r="B130" s="82"/>
      <c r="C130" s="82"/>
      <c r="D130" s="82"/>
      <c r="E130" s="82"/>
      <c r="F130" s="82"/>
      <c r="G130" s="30"/>
    </row>
    <row r="131" s="24" customFormat="1" ht="15.75">
      <c r="E131" s="51"/>
    </row>
  </sheetData>
  <sheetProtection/>
  <mergeCells count="11">
    <mergeCell ref="A127:F127"/>
    <mergeCell ref="A128:F128"/>
    <mergeCell ref="A129:F129"/>
    <mergeCell ref="A130:F130"/>
    <mergeCell ref="A2:I2"/>
    <mergeCell ref="J93:K93"/>
    <mergeCell ref="A121:F121"/>
    <mergeCell ref="A122:F122"/>
    <mergeCell ref="A124:F124"/>
    <mergeCell ref="A125:F125"/>
    <mergeCell ref="A126:F126"/>
  </mergeCells>
  <printOptions/>
  <pageMargins left="0" right="0" top="0" bottom="0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ВолкодавКА</dc:creator>
  <cp:keywords/>
  <dc:description/>
  <cp:lastModifiedBy>budget</cp:lastModifiedBy>
  <cp:lastPrinted>2023-11-02T12:38:52Z</cp:lastPrinted>
  <dcterms:created xsi:type="dcterms:W3CDTF">2013-11-28T05:02:51Z</dcterms:created>
  <dcterms:modified xsi:type="dcterms:W3CDTF">2023-11-02T14:53:04Z</dcterms:modified>
  <cp:category/>
  <cp:version/>
  <cp:contentType/>
  <cp:contentStatus/>
</cp:coreProperties>
</file>